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comunidadunammx-my.sharepoint.com/personal/mariana_gomezurbano_comunidad_unam_mx/Documents/Quimica/borh/"/>
    </mc:Choice>
  </mc:AlternateContent>
  <xr:revisionPtr revIDLastSave="3351" documentId="8_{A20698BB-D551-4F5D-A53F-31727D818EEB}" xr6:coauthVersionLast="45" xr6:coauthVersionMax="45" xr10:uidLastSave="{D1D78EFD-9EE3-4EDA-AAB5-218B11B4427B}"/>
  <bookViews>
    <workbookView xWindow="13695" yWindow="0" windowWidth="14940" windowHeight="15600" firstSheet="2" activeTab="2" xr2:uid="{4118EBD3-946F-4EEF-A25D-E242125501F4}"/>
  </bookViews>
  <sheets>
    <sheet name="INDICE" sheetId="5" r:id="rId1"/>
    <sheet name="ThomsonEj." sheetId="6" r:id="rId2"/>
    <sheet name="MILLIKAN" sheetId="8" r:id="rId3"/>
    <sheet name="PLANCK" sheetId="9" r:id="rId4"/>
    <sheet name="EFECTO FOTOELÉCTRICO" sheetId="10" r:id="rId5"/>
    <sheet name="25-28" sheetId="1" r:id="rId6"/>
    <sheet name="29-34" sheetId="2" r:id="rId7"/>
    <sheet name="35-36" sheetId="3" r:id="rId8"/>
    <sheet name="Hoja4" sheetId="4" r:id="rId9"/>
    <sheet name="Formularios" sheetId="7" r:id="rId10"/>
  </sheets>
  <externalReferences>
    <externalReference r:id="rId11"/>
  </externalReferenc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136" i="8" l="1"/>
  <c r="B130" i="8"/>
  <c r="B128" i="8"/>
  <c r="B223" i="10" l="1"/>
  <c r="B226" i="10" s="1"/>
  <c r="B227" i="10" s="1"/>
  <c r="F142" i="2"/>
  <c r="B59" i="3" l="1"/>
  <c r="B56" i="2" l="1"/>
  <c r="G138" i="2"/>
  <c r="F140" i="2"/>
  <c r="F139" i="2"/>
  <c r="B133" i="2"/>
  <c r="B132" i="2"/>
  <c r="F138" i="2" s="1"/>
  <c r="H138" i="2" s="1"/>
  <c r="B131" i="2"/>
  <c r="B130" i="2"/>
  <c r="B129" i="2"/>
  <c r="B128" i="2"/>
  <c r="B127" i="2"/>
  <c r="B126" i="2"/>
  <c r="B102" i="2" l="1"/>
  <c r="H104" i="2" s="1"/>
  <c r="H111" i="2" s="1"/>
  <c r="B101" i="2"/>
  <c r="H115" i="2" s="1"/>
  <c r="B100" i="2"/>
  <c r="H105" i="2" s="1"/>
  <c r="H112" i="2" s="1"/>
  <c r="H113" i="2" s="1"/>
  <c r="H116" i="2" s="1"/>
  <c r="B99" i="2"/>
  <c r="B98" i="2"/>
  <c r="B97" i="2"/>
  <c r="B96" i="2"/>
  <c r="B95" i="2"/>
  <c r="B184" i="2" l="1"/>
  <c r="J176" i="2" s="1"/>
  <c r="B178" i="2"/>
  <c r="B177" i="2"/>
  <c r="B176" i="2"/>
  <c r="B175" i="2"/>
  <c r="B174" i="2"/>
  <c r="B173" i="2"/>
  <c r="B172" i="2"/>
  <c r="B171" i="2"/>
  <c r="C147" i="6" l="1"/>
  <c r="C146" i="6"/>
  <c r="C145" i="6"/>
  <c r="C144" i="6"/>
  <c r="C143" i="6"/>
  <c r="C142" i="6"/>
  <c r="C141" i="6"/>
  <c r="B137" i="6"/>
  <c r="B136" i="6"/>
  <c r="B135" i="6"/>
  <c r="B134" i="6"/>
  <c r="B133" i="6"/>
  <c r="B132" i="6"/>
  <c r="B131" i="6"/>
  <c r="D109" i="6"/>
  <c r="B109" i="6"/>
  <c r="B106" i="6" s="1"/>
  <c r="C109" i="6"/>
  <c r="C108" i="6"/>
  <c r="B108" i="6"/>
  <c r="B95" i="6"/>
  <c r="C107" i="6"/>
  <c r="B107" i="6"/>
  <c r="D107" i="6"/>
  <c r="B100" i="6"/>
  <c r="B99" i="6"/>
  <c r="B98" i="6"/>
  <c r="B97" i="6"/>
  <c r="B96" i="6"/>
  <c r="B94" i="6"/>
  <c r="G74" i="6"/>
  <c r="B62" i="6"/>
  <c r="B63" i="6"/>
  <c r="B60" i="6"/>
  <c r="B59" i="6"/>
  <c r="B58" i="6"/>
  <c r="B57" i="6"/>
  <c r="B56" i="6" s="1"/>
  <c r="B55" i="6"/>
  <c r="D41" i="6"/>
  <c r="B33" i="6" l="1"/>
  <c r="B32" i="6"/>
  <c r="B31" i="6"/>
  <c r="B30" i="6"/>
  <c r="B29" i="6" s="1"/>
  <c r="C41" i="6" s="1"/>
  <c r="E41" i="6" s="1"/>
  <c r="B28" i="6"/>
  <c r="C43" i="6" s="1"/>
  <c r="B15" i="6"/>
  <c r="B14" i="6"/>
  <c r="B9" i="6"/>
  <c r="B12" i="6"/>
  <c r="B13" i="6"/>
  <c r="B11" i="6"/>
  <c r="B10" i="6" s="1"/>
  <c r="B85" i="2"/>
  <c r="B78" i="2"/>
  <c r="B80" i="2"/>
  <c r="B79" i="2"/>
  <c r="B77" i="2"/>
  <c r="B76" i="2"/>
  <c r="B75" i="2"/>
  <c r="B74" i="2"/>
  <c r="B73" i="2"/>
  <c r="B49" i="2"/>
  <c r="B48" i="2"/>
  <c r="B47" i="2"/>
  <c r="B46" i="2"/>
  <c r="B45" i="2"/>
  <c r="B44" i="2"/>
  <c r="B43" i="2"/>
  <c r="B42" i="2"/>
  <c r="I45" i="2" s="1"/>
  <c r="I46" i="2" s="1"/>
  <c r="I47" i="2" s="1"/>
  <c r="J52" i="2" s="1"/>
  <c r="B41" i="2"/>
  <c r="B40" i="2"/>
  <c r="I52" i="2" l="1"/>
  <c r="I53" i="2" s="1"/>
  <c r="I56" i="2"/>
  <c r="H76" i="2"/>
  <c r="H77" i="2" s="1"/>
  <c r="H78" i="2" s="1"/>
  <c r="H85" i="2" s="1"/>
  <c r="H84" i="2"/>
  <c r="C45" i="6"/>
  <c r="F16" i="6"/>
  <c r="B217" i="10"/>
  <c r="C217" i="10" s="1"/>
  <c r="B216" i="10"/>
  <c r="C216" i="10" s="1"/>
  <c r="B215" i="10"/>
  <c r="C215" i="10" s="1"/>
  <c r="B214" i="10"/>
  <c r="C214" i="10" s="1"/>
  <c r="B213" i="10"/>
  <c r="C213" i="10" s="1"/>
  <c r="B212" i="10"/>
  <c r="C212" i="10" s="1"/>
  <c r="I59" i="2" l="1"/>
  <c r="H83" i="2"/>
  <c r="B224" i="10"/>
  <c r="F109" i="8" l="1"/>
  <c r="E108" i="8"/>
  <c r="F108" i="8" s="1"/>
  <c r="E114" i="8" s="1"/>
  <c r="F107" i="8"/>
  <c r="E78" i="8"/>
  <c r="E75" i="8"/>
  <c r="E76" i="8" s="1"/>
  <c r="F76" i="8" s="1"/>
  <c r="F74" i="8"/>
  <c r="C37" i="8"/>
  <c r="C36" i="8"/>
  <c r="D23" i="8"/>
  <c r="C38" i="8" s="1"/>
  <c r="C23" i="8"/>
  <c r="D20" i="8"/>
  <c r="E16" i="8"/>
  <c r="D14" i="8"/>
  <c r="E12" i="8"/>
  <c r="E77" i="8" l="1"/>
  <c r="F77" i="8" s="1"/>
  <c r="C39" i="8"/>
  <c r="C35" i="8"/>
  <c r="B21" i="2" l="1"/>
  <c r="B20" i="2"/>
  <c r="B16" i="2"/>
  <c r="B17" i="2" s="1"/>
  <c r="B15" i="2"/>
  <c r="B14" i="2"/>
  <c r="B13" i="2"/>
  <c r="B12" i="2"/>
  <c r="B11" i="2"/>
  <c r="B10" i="2"/>
  <c r="B9" i="2"/>
  <c r="B174" i="1"/>
  <c r="B173" i="1"/>
  <c r="B171" i="1"/>
  <c r="B172" i="1" s="1"/>
  <c r="B170" i="1"/>
  <c r="B169" i="1"/>
  <c r="B168" i="1"/>
  <c r="B167" i="1"/>
  <c r="B166" i="1"/>
  <c r="B165" i="1"/>
  <c r="B164" i="1"/>
  <c r="B177" i="1" s="1"/>
  <c r="A179" i="1" s="1"/>
  <c r="B118" i="1"/>
  <c r="C137" i="1" s="1"/>
  <c r="B137" i="1" s="1"/>
  <c r="B117" i="1"/>
  <c r="B116" i="1"/>
  <c r="D137" i="1" s="1"/>
  <c r="B115" i="1"/>
  <c r="B114" i="1"/>
  <c r="B113" i="1"/>
  <c r="B112" i="1"/>
  <c r="B111" i="1"/>
  <c r="B110" i="1"/>
  <c r="D138" i="1" s="1"/>
  <c r="B109" i="1"/>
  <c r="B86" i="1"/>
  <c r="B84" i="1"/>
  <c r="B83" i="1"/>
  <c r="B82" i="1"/>
  <c r="B81" i="1"/>
  <c r="B80" i="1"/>
  <c r="B79" i="1"/>
  <c r="B78" i="1"/>
  <c r="B77" i="1"/>
  <c r="B22" i="1"/>
  <c r="B19" i="1"/>
  <c r="B18" i="1"/>
  <c r="B17" i="1"/>
  <c r="B16" i="1"/>
  <c r="B13" i="1"/>
  <c r="B15" i="1"/>
  <c r="B14" i="1"/>
  <c r="B21" i="1"/>
  <c r="C35" i="1" s="1"/>
  <c r="E18" i="2" l="1"/>
  <c r="F18" i="2"/>
  <c r="F17" i="2" s="1"/>
  <c r="C138" i="1"/>
  <c r="B138" i="1" s="1"/>
  <c r="B139" i="1" s="1"/>
  <c r="D140" i="1" s="1"/>
  <c r="B179" i="1"/>
  <c r="B178" i="1" s="1"/>
  <c r="B180" i="1" s="1"/>
  <c r="B119" i="1"/>
  <c r="E79" i="1"/>
  <c r="F79" i="1" s="1"/>
  <c r="C140" i="1"/>
  <c r="B140" i="1" s="1"/>
  <c r="C36" i="1"/>
  <c r="B20" i="1"/>
</calcChain>
</file>

<file path=xl/sharedStrings.xml><?xml version="1.0" encoding="utf-8"?>
<sst xmlns="http://schemas.openxmlformats.org/spreadsheetml/2006/main" count="383" uniqueCount="220">
  <si>
    <t>ÍNDICE</t>
  </si>
  <si>
    <t>Experimento de Thomson</t>
  </si>
  <si>
    <t>FORMULARIOS</t>
  </si>
  <si>
    <t>EJERCICIO 1</t>
  </si>
  <si>
    <t>Formulario</t>
  </si>
  <si>
    <t>EJERCICIO 2</t>
  </si>
  <si>
    <t>EJERCICIO 3</t>
  </si>
  <si>
    <t>EJERCICIO 4</t>
  </si>
  <si>
    <t>EJERCICIO 5</t>
  </si>
  <si>
    <t>EJERCICIO 6</t>
  </si>
  <si>
    <t>EJERCICIO 7</t>
  </si>
  <si>
    <t>EJERCICIO 8</t>
  </si>
  <si>
    <t>EJERCICIO 9</t>
  </si>
  <si>
    <t>EJERCICIO 10</t>
  </si>
  <si>
    <t>MILLIKAN</t>
  </si>
  <si>
    <t>EJERCICIO 11</t>
  </si>
  <si>
    <t>EJERCICIO 12</t>
  </si>
  <si>
    <t>EJERCICIO 13</t>
  </si>
  <si>
    <t>EJERCICIO 14</t>
  </si>
  <si>
    <t>EJERCICIO 15</t>
  </si>
  <si>
    <t>EJERCICIO 16</t>
  </si>
  <si>
    <t>PLANCK</t>
  </si>
  <si>
    <t>EJERCICIO 17</t>
  </si>
  <si>
    <t>EJERCICIO 18</t>
  </si>
  <si>
    <t>EJERCICIO 19</t>
  </si>
  <si>
    <t>EJERCICIO 20</t>
  </si>
  <si>
    <t>EFECTO FOTOELÉCTRICO</t>
  </si>
  <si>
    <t>EJERCICIO 21</t>
  </si>
  <si>
    <t>EJERCICIO 22</t>
  </si>
  <si>
    <t>EJERCICIO 23</t>
  </si>
  <si>
    <t>EJERCICIO 24</t>
  </si>
  <si>
    <t>Teroría Atómica de Bohr, teoría de Broglie</t>
  </si>
  <si>
    <t>EJERCICIO 25</t>
  </si>
  <si>
    <t>EJERCICIO 26</t>
  </si>
  <si>
    <t>EJERCICIO 27</t>
  </si>
  <si>
    <t>EJERCICIO 28</t>
  </si>
  <si>
    <t>EJERCICIO 29</t>
  </si>
  <si>
    <t>EJERCICIO 30</t>
  </si>
  <si>
    <t>EJERCICIO 31</t>
  </si>
  <si>
    <t>EJERCICIO 32</t>
  </si>
  <si>
    <t>EJERCICIO 33</t>
  </si>
  <si>
    <t>EJERCICIO 34</t>
  </si>
  <si>
    <t>REGLA CERO.MANTENER LA CALMA.</t>
  </si>
  <si>
    <t>Experimento de Millikan</t>
  </si>
  <si>
    <t>EJERCICIO 11.</t>
  </si>
  <si>
    <t>mac [kg] x10^-14</t>
  </si>
  <si>
    <t>masa de la gota</t>
  </si>
  <si>
    <t>7x10^-14</t>
  </si>
  <si>
    <t>r</t>
  </si>
  <si>
    <t>radio</t>
  </si>
  <si>
    <t>14x10^-7</t>
  </si>
  <si>
    <t>V</t>
  </si>
  <si>
    <t>Voltaje</t>
  </si>
  <si>
    <t>d</t>
  </si>
  <si>
    <t>distancia (d)</t>
  </si>
  <si>
    <t>g [m/s^2]</t>
  </si>
  <si>
    <t>gravedad</t>
  </si>
  <si>
    <t>1kg=1000g</t>
  </si>
  <si>
    <r>
      <t>n</t>
    </r>
    <r>
      <rPr>
        <sz val="8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i [g*cm^-1*s^-1`x10^-7</t>
    </r>
  </si>
  <si>
    <t>viscosidad del aire</t>
  </si>
  <si>
    <t>1m=100cm</t>
  </si>
  <si>
    <t>(p-p)</t>
  </si>
  <si>
    <t>Dif. De densidad</t>
  </si>
  <si>
    <t>Va</t>
  </si>
  <si>
    <t> π </t>
  </si>
  <si>
    <r>
      <rPr>
        <sz val="11"/>
        <rFont val="Abadi Extra Light"/>
        <family val="2"/>
      </rPr>
      <t>v</t>
    </r>
    <r>
      <rPr>
        <sz val="11"/>
        <rFont val="Calibri"/>
        <family val="2"/>
        <scheme val="minor"/>
      </rPr>
      <t>a [cm/s]x10^-3</t>
    </r>
  </si>
  <si>
    <t>Q</t>
  </si>
  <si>
    <t>EJERCICIO 12.</t>
  </si>
  <si>
    <r>
      <t>Radio (r) x10</t>
    </r>
    <r>
      <rPr>
        <vertAlign val="superscript"/>
        <sz val="16"/>
        <color theme="1"/>
        <rFont val="Calibri"/>
        <family val="2"/>
        <scheme val="minor"/>
      </rPr>
      <t>-9</t>
    </r>
    <r>
      <rPr>
        <sz val="16"/>
        <color theme="1"/>
        <rFont val="Calibri"/>
        <family val="2"/>
        <scheme val="minor"/>
      </rPr>
      <t xml:space="preserve">  [m]</t>
    </r>
  </si>
  <si>
    <t>876.0861</t>
  </si>
  <si>
    <t>8.7608610E-07</t>
  </si>
  <si>
    <t xml:space="preserve"> /</t>
  </si>
  <si>
    <t>Voltaje [V]</t>
  </si>
  <si>
    <t>Distancia (d) [mm]</t>
  </si>
  <si>
    <t>m</t>
  </si>
  <si>
    <t>Tiempo (t) [s]</t>
  </si>
  <si>
    <t>Dis.entre placas (d) [cm]</t>
  </si>
  <si>
    <r>
      <t>Dife.densidades [kg*m</t>
    </r>
    <r>
      <rPr>
        <vertAlign val="superscript"/>
        <sz val="16"/>
        <color theme="1"/>
        <rFont val="Calibri"/>
        <family val="2"/>
        <scheme val="minor"/>
      </rPr>
      <t>-3</t>
    </r>
    <r>
      <rPr>
        <sz val="16"/>
        <color theme="1"/>
        <rFont val="Calibri"/>
        <family val="2"/>
        <scheme val="minor"/>
      </rPr>
      <t>]</t>
    </r>
  </si>
  <si>
    <r>
      <t>a.g [m*s</t>
    </r>
    <r>
      <rPr>
        <vertAlign val="superscript"/>
        <sz val="16"/>
        <color theme="1"/>
        <rFont val="Calibri"/>
        <family val="2"/>
        <scheme val="minor"/>
      </rPr>
      <t>-1</t>
    </r>
    <r>
      <rPr>
        <sz val="16"/>
        <color theme="1"/>
        <rFont val="Calibri"/>
        <family val="2"/>
        <scheme val="minor"/>
      </rPr>
      <t>]</t>
    </r>
  </si>
  <si>
    <r>
      <t>n [kg*m</t>
    </r>
    <r>
      <rPr>
        <vertAlign val="superscript"/>
        <sz val="16"/>
        <color theme="1"/>
        <rFont val="Calibri"/>
        <family val="2"/>
        <scheme val="minor"/>
      </rPr>
      <t>-1</t>
    </r>
    <r>
      <rPr>
        <sz val="16"/>
        <color theme="1"/>
        <rFont val="Calibri"/>
        <family val="2"/>
        <scheme val="minor"/>
      </rPr>
      <t>*s</t>
    </r>
    <r>
      <rPr>
        <vertAlign val="superscript"/>
        <sz val="16"/>
        <color theme="1"/>
        <rFont val="Calibri"/>
        <family val="2"/>
        <scheme val="minor"/>
      </rPr>
      <t>-1</t>
    </r>
    <r>
      <rPr>
        <sz val="16"/>
        <color theme="1"/>
        <rFont val="Calibri"/>
        <family val="2"/>
        <scheme val="minor"/>
      </rPr>
      <t>] x10</t>
    </r>
    <r>
      <rPr>
        <vertAlign val="superscript"/>
        <sz val="16"/>
        <color theme="1"/>
        <rFont val="Calibri"/>
        <family val="2"/>
        <scheme val="minor"/>
      </rPr>
      <t>-5</t>
    </r>
  </si>
  <si>
    <r>
      <t>V</t>
    </r>
    <r>
      <rPr>
        <vertAlign val="subscript"/>
        <sz val="16"/>
        <color theme="1"/>
        <rFont val="Calibri"/>
        <family val="2"/>
        <scheme val="minor"/>
      </rPr>
      <t>a</t>
    </r>
    <r>
      <rPr>
        <sz val="16"/>
        <color theme="1"/>
        <rFont val="Calibri"/>
        <family val="2"/>
        <scheme val="minor"/>
      </rPr>
      <t xml:space="preserve"> [V]</t>
    </r>
  </si>
  <si>
    <r>
      <rPr>
        <sz val="22"/>
        <color theme="1"/>
        <rFont val="Bodoni MT"/>
        <family val="1"/>
      </rPr>
      <t>v</t>
    </r>
    <r>
      <rPr>
        <vertAlign val="subscript"/>
        <sz val="22"/>
        <color theme="1"/>
        <rFont val="Calibri"/>
        <family val="2"/>
        <scheme val="minor"/>
      </rPr>
      <t>a</t>
    </r>
  </si>
  <si>
    <t>EJERCICIO 13.</t>
  </si>
  <si>
    <t>se multiplican x10^n</t>
  </si>
  <si>
    <t>E [N*C^-1]</t>
  </si>
  <si>
    <t>Fg  x10^-15  [N]</t>
  </si>
  <si>
    <t>Q x10^-18 [C]</t>
  </si>
  <si>
    <t>e x10^-19</t>
  </si>
  <si>
    <t>N</t>
  </si>
  <si>
    <t>EJERCICIO 14.</t>
  </si>
  <si>
    <t>EJERCICIO 15.</t>
  </si>
  <si>
    <t>EJERCICIO 16.</t>
  </si>
  <si>
    <t>EJERCICIO 18.</t>
  </si>
  <si>
    <t>Experimento de Planck</t>
  </si>
  <si>
    <t>EJERCICIO 17.</t>
  </si>
  <si>
    <t>EJERCICIO 19.</t>
  </si>
  <si>
    <t>EJERCICIO 20.</t>
  </si>
  <si>
    <t>http://dcb.ingenieria.unam.mx/wp-content/themes/tempera-child/CoordinacionesAcademicas/FQ/Q/Formularios/manualdequ%C3%ADmica2020.pdf</t>
  </si>
  <si>
    <t>file:///C:/Users/maria/Downloads/30%20(1).pdf</t>
  </si>
  <si>
    <t>EFECTO FOTOELÉCTRICO.</t>
  </si>
  <si>
    <t>EJERCICIO 21.</t>
  </si>
  <si>
    <t>Solucion:</t>
  </si>
  <si>
    <t>l [A]</t>
  </si>
  <si>
    <t>[m]</t>
  </si>
  <si>
    <r>
      <rPr>
        <sz val="11"/>
        <color theme="1"/>
        <rFont val="Symbol"/>
        <family val="1"/>
        <charset val="2"/>
      </rPr>
      <t>1/l</t>
    </r>
    <r>
      <rPr>
        <sz val="11"/>
        <color theme="1"/>
        <rFont val="Calibri"/>
        <family val="2"/>
        <scheme val="minor"/>
      </rPr>
      <t xml:space="preserve"> [1/m]</t>
    </r>
  </si>
  <si>
    <t>V [V]</t>
  </si>
  <si>
    <t>Datos extras</t>
  </si>
  <si>
    <t>e [C]</t>
  </si>
  <si>
    <t>c [m/s]</t>
  </si>
  <si>
    <t>b</t>
  </si>
  <si>
    <t>h [J*s]</t>
  </si>
  <si>
    <r>
      <t>f</t>
    </r>
    <r>
      <rPr>
        <vertAlign val="subscript"/>
        <sz val="12"/>
        <color theme="1"/>
        <rFont val="Calibri"/>
        <family val="2"/>
        <scheme val="minor"/>
      </rPr>
      <t>0</t>
    </r>
    <r>
      <rPr>
        <sz val="12"/>
        <color theme="1"/>
        <rFont val="Calibri"/>
        <family val="2"/>
        <scheme val="minor"/>
      </rPr>
      <t xml:space="preserve"> [Hz] </t>
    </r>
  </si>
  <si>
    <t>T.A.B,T.B</t>
  </si>
  <si>
    <t>EJERCICIO 25.</t>
  </si>
  <si>
    <r>
      <t>m</t>
    </r>
    <r>
      <rPr>
        <vertAlign val="subscript"/>
        <sz val="11"/>
        <color theme="1"/>
        <rFont val="Calibri"/>
        <family val="2"/>
        <scheme val="minor"/>
      </rPr>
      <t xml:space="preserve">e </t>
    </r>
    <r>
      <rPr>
        <sz val="11"/>
        <color theme="1"/>
        <rFont val="Calibri"/>
        <family val="2"/>
        <scheme val="minor"/>
      </rPr>
      <t>[kg]</t>
    </r>
  </si>
  <si>
    <r>
      <rPr>
        <sz val="12"/>
        <color theme="1"/>
        <rFont val="Calibri"/>
        <family val="2"/>
        <scheme val="minor"/>
      </rPr>
      <t>q</t>
    </r>
    <r>
      <rPr>
        <vertAlign val="subscript"/>
        <sz val="12"/>
        <color theme="1"/>
        <rFont val="Calibri"/>
        <family val="2"/>
        <scheme val="minor"/>
      </rPr>
      <t xml:space="preserve">e </t>
    </r>
    <r>
      <rPr>
        <sz val="12"/>
        <color theme="1"/>
        <rFont val="Calibri"/>
        <family val="2"/>
        <scheme val="minor"/>
      </rPr>
      <t>[C]</t>
    </r>
  </si>
  <si>
    <r>
      <t>c  [m/s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]</t>
    </r>
  </si>
  <si>
    <r>
      <t>k [N*m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/c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]</t>
    </r>
  </si>
  <si>
    <t>h [ J*s]</t>
  </si>
  <si>
    <r>
      <t>R</t>
    </r>
    <r>
      <rPr>
        <vertAlign val="subscript"/>
        <sz val="11"/>
        <color theme="1"/>
        <rFont val="Calibri"/>
        <family val="2"/>
        <scheme val="minor"/>
      </rPr>
      <t>B</t>
    </r>
    <r>
      <rPr>
        <sz val="11"/>
        <color theme="1"/>
        <rFont val="Calibri"/>
        <family val="2"/>
        <scheme val="minor"/>
      </rPr>
      <t xml:space="preserve"> [m]</t>
    </r>
  </si>
  <si>
    <r>
      <t>R</t>
    </r>
    <r>
      <rPr>
        <vertAlign val="subscript"/>
        <sz val="11"/>
        <color theme="1"/>
        <rFont val="Calibri"/>
        <family val="2"/>
        <scheme val="minor"/>
      </rPr>
      <t>h</t>
    </r>
    <r>
      <rPr>
        <sz val="11"/>
        <color theme="1"/>
        <rFont val="Calibri"/>
        <family val="2"/>
        <scheme val="minor"/>
      </rPr>
      <t xml:space="preserve"> [m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]</t>
    </r>
  </si>
  <si>
    <t>π</t>
  </si>
  <si>
    <r>
      <t>F</t>
    </r>
    <r>
      <rPr>
        <vertAlign val="subscript"/>
        <sz val="12"/>
        <color theme="1"/>
        <rFont val="Calibri"/>
        <family val="2"/>
        <scheme val="minor"/>
      </rPr>
      <t>e</t>
    </r>
    <r>
      <rPr>
        <sz val="12"/>
        <color theme="1"/>
        <rFont val="Calibri"/>
        <family val="2"/>
        <scheme val="minor"/>
      </rPr>
      <t xml:space="preserve"> [N]</t>
    </r>
  </si>
  <si>
    <r>
      <t>E</t>
    </r>
    <r>
      <rPr>
        <vertAlign val="subscript"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[J]</t>
    </r>
  </si>
  <si>
    <t>Z</t>
  </si>
  <si>
    <t>EJERCICIO 26.</t>
  </si>
  <si>
    <t>n=</t>
  </si>
  <si>
    <r>
      <t>f</t>
    </r>
    <r>
      <rPr>
        <vertAlign val="subscript"/>
        <sz val="11"/>
        <color theme="1"/>
        <rFont val="Calibri"/>
        <family val="2"/>
      </rPr>
      <t>g</t>
    </r>
    <r>
      <rPr>
        <sz val="11"/>
        <color theme="1"/>
        <rFont val="Calibri"/>
        <family val="2"/>
      </rPr>
      <t xml:space="preserve"> [Hz]</t>
    </r>
  </si>
  <si>
    <t>EJERCICIO 27.</t>
  </si>
  <si>
    <r>
      <t>E</t>
    </r>
    <r>
      <rPr>
        <vertAlign val="subscript"/>
        <sz val="11"/>
        <color theme="1"/>
        <rFont val="Calibri"/>
        <family val="2"/>
      </rPr>
      <t>T</t>
    </r>
    <r>
      <rPr>
        <sz val="11"/>
        <color theme="1"/>
        <rFont val="Calibri"/>
        <family val="2"/>
      </rPr>
      <t xml:space="preserve"> [J]</t>
    </r>
  </si>
  <si>
    <t>Perimetro [m]</t>
  </si>
  <si>
    <t>2π</t>
  </si>
  <si>
    <t>Solución:</t>
  </si>
  <si>
    <t>Parte 1</t>
  </si>
  <si>
    <t>Parte 2</t>
  </si>
  <si>
    <t>r [m]</t>
  </si>
  <si>
    <t>n</t>
  </si>
  <si>
    <r>
      <t>v [m*s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]</t>
    </r>
  </si>
  <si>
    <t>EJERCICIO 28.</t>
  </si>
  <si>
    <r>
      <t>v [m*s</t>
    </r>
    <r>
      <rPr>
        <vertAlign val="superscript"/>
        <sz val="11"/>
        <color theme="1"/>
        <rFont val="Calibri"/>
        <family val="2"/>
      </rPr>
      <t>-1</t>
    </r>
    <r>
      <rPr>
        <sz val="11"/>
        <color theme="1"/>
        <rFont val="Calibri"/>
        <family val="2"/>
      </rPr>
      <t>]</t>
    </r>
  </si>
  <si>
    <r>
      <t>F</t>
    </r>
    <r>
      <rPr>
        <vertAlign val="subscript"/>
        <sz val="11"/>
        <color theme="1"/>
        <rFont val="Calibri"/>
        <family val="2"/>
      </rPr>
      <t>e</t>
    </r>
    <r>
      <rPr>
        <sz val="11"/>
        <color theme="1"/>
        <rFont val="Calibri"/>
        <family val="2"/>
      </rPr>
      <t xml:space="preserve"> [N]</t>
    </r>
  </si>
  <si>
    <t>EJERCICIO 29.</t>
  </si>
  <si>
    <t>Ep [J]</t>
  </si>
  <si>
    <t>EJERCICIO 30.</t>
  </si>
  <si>
    <t>EJERCICIO 31.</t>
  </si>
  <si>
    <t>EJERCICIO 32.</t>
  </si>
  <si>
    <t>EJERCICIO 33.</t>
  </si>
  <si>
    <t>Formulario de J.J.Thomson</t>
  </si>
  <si>
    <r>
      <t>k [N*m</t>
    </r>
    <r>
      <rPr>
        <vertAlign val="superscript"/>
        <sz val="9"/>
        <color theme="1"/>
        <rFont val="Calibri"/>
        <family val="2"/>
        <scheme val="minor"/>
      </rPr>
      <t>2</t>
    </r>
    <r>
      <rPr>
        <sz val="9"/>
        <color theme="1"/>
        <rFont val="Calibri"/>
        <family val="2"/>
        <scheme val="minor"/>
      </rPr>
      <t>/c</t>
    </r>
    <r>
      <rPr>
        <vertAlign val="superscript"/>
        <sz val="9"/>
        <color theme="1"/>
        <rFont val="Calibri"/>
        <family val="2"/>
        <scheme val="minor"/>
      </rPr>
      <t>2</t>
    </r>
    <r>
      <rPr>
        <sz val="9"/>
        <color theme="1"/>
        <rFont val="Calibri"/>
        <family val="2"/>
        <scheme val="minor"/>
      </rPr>
      <t>]</t>
    </r>
  </si>
  <si>
    <t>Ejercicio 1.</t>
  </si>
  <si>
    <r>
      <t>m</t>
    </r>
    <r>
      <rPr>
        <vertAlign val="subscript"/>
        <sz val="11"/>
        <color theme="1"/>
        <rFont val="Calibri"/>
        <family val="2"/>
        <scheme val="minor"/>
      </rPr>
      <t>e</t>
    </r>
    <r>
      <rPr>
        <sz val="11"/>
        <color theme="1"/>
        <rFont val="Calibri"/>
        <family val="2"/>
        <scheme val="minor"/>
      </rPr>
      <t xml:space="preserve">   [kg]</t>
    </r>
  </si>
  <si>
    <r>
      <rPr>
        <sz val="9"/>
        <color theme="1"/>
        <rFont val="Symbol"/>
        <family val="1"/>
        <charset val="2"/>
      </rPr>
      <t>m</t>
    </r>
    <r>
      <rPr>
        <vertAlign val="subscript"/>
        <sz val="9"/>
        <color theme="1"/>
        <rFont val="Calibri"/>
        <family val="2"/>
        <scheme val="minor"/>
      </rPr>
      <t>0</t>
    </r>
    <r>
      <rPr>
        <sz val="9"/>
        <color theme="1"/>
        <rFont val="Calibri"/>
        <family val="1"/>
        <charset val="2"/>
        <scheme val="minor"/>
      </rPr>
      <t xml:space="preserve"> [T*m*A</t>
    </r>
    <r>
      <rPr>
        <vertAlign val="superscript"/>
        <sz val="9"/>
        <color theme="1"/>
        <rFont val="Calibri"/>
        <family val="2"/>
        <scheme val="minor"/>
      </rPr>
      <t>-1</t>
    </r>
    <r>
      <rPr>
        <sz val="9"/>
        <color theme="1"/>
        <rFont val="Calibri"/>
        <family val="1"/>
        <charset val="2"/>
        <scheme val="minor"/>
      </rPr>
      <t>]</t>
    </r>
  </si>
  <si>
    <t>q/m [C*KG-1]</t>
  </si>
  <si>
    <r>
      <t>a</t>
    </r>
    <r>
      <rPr>
        <vertAlign val="subscript"/>
        <sz val="11"/>
        <color theme="1"/>
        <rFont val="Calibri"/>
        <family val="2"/>
        <scheme val="minor"/>
      </rPr>
      <t>c</t>
    </r>
    <r>
      <rPr>
        <sz val="11"/>
        <color theme="1"/>
        <rFont val="Calibri"/>
        <family val="2"/>
        <scheme val="minor"/>
      </rPr>
      <t xml:space="preserve">  [m/s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]</t>
    </r>
  </si>
  <si>
    <t>E</t>
  </si>
  <si>
    <t>q {C]</t>
  </si>
  <si>
    <t>m [kg]</t>
  </si>
  <si>
    <t>Ejercicio 2.</t>
  </si>
  <si>
    <t>a [m]</t>
  </si>
  <si>
    <r>
      <t>F</t>
    </r>
    <r>
      <rPr>
        <vertAlign val="subscript"/>
        <sz val="11"/>
        <color theme="1"/>
        <rFont val="Calibri"/>
        <family val="2"/>
        <scheme val="minor"/>
      </rPr>
      <t>m</t>
    </r>
  </si>
  <si>
    <t>I [A]</t>
  </si>
  <si>
    <r>
      <t>F</t>
    </r>
    <r>
      <rPr>
        <vertAlign val="subscript"/>
        <sz val="11"/>
        <color theme="1"/>
        <rFont val="Calibri"/>
        <family val="2"/>
        <scheme val="minor"/>
      </rPr>
      <t>m</t>
    </r>
    <r>
      <rPr>
        <sz val="11"/>
        <color theme="1"/>
        <rFont val="Calibri"/>
        <family val="2"/>
        <scheme val="minor"/>
      </rPr>
      <t xml:space="preserve"> [N]</t>
    </r>
  </si>
  <si>
    <r>
      <t>v [m/s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]</t>
    </r>
  </si>
  <si>
    <t>Ejercicio 3.</t>
  </si>
  <si>
    <t>Ejercicio 4.</t>
  </si>
  <si>
    <t>Ejercicio 5.</t>
  </si>
  <si>
    <t>Ejercicio 6.</t>
  </si>
  <si>
    <t>Ejercicio 7.</t>
  </si>
  <si>
    <t>Ejercicio 8.</t>
  </si>
  <si>
    <t>B   [mT]</t>
  </si>
  <si>
    <t>B   [T]</t>
  </si>
  <si>
    <t>B [T]</t>
  </si>
  <si>
    <t>E     [N*C-1]</t>
  </si>
  <si>
    <r>
      <t>q/m [C*Kg</t>
    </r>
    <r>
      <rPr>
        <vertAlign val="superscript"/>
        <sz val="9"/>
        <color theme="1"/>
        <rFont val="Calibri"/>
        <family val="2"/>
        <scheme val="minor"/>
      </rPr>
      <t>-1</t>
    </r>
    <r>
      <rPr>
        <sz val="9"/>
        <color theme="1"/>
        <rFont val="Calibri"/>
        <family val="2"/>
        <scheme val="minor"/>
      </rPr>
      <t>]</t>
    </r>
  </si>
  <si>
    <t>Fc</t>
  </si>
  <si>
    <t>(5/4)^3/2</t>
  </si>
  <si>
    <r>
      <t>rx10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[m]</t>
    </r>
  </si>
  <si>
    <r>
      <t>Ec [J] x10</t>
    </r>
    <r>
      <rPr>
        <vertAlign val="superscript"/>
        <sz val="11"/>
        <color theme="1"/>
        <rFont val="Calibri"/>
        <family val="2"/>
        <scheme val="minor"/>
      </rPr>
      <t>18</t>
    </r>
  </si>
  <si>
    <t>EJERCICIO 34.</t>
  </si>
  <si>
    <t>f [Hz]</t>
  </si>
  <si>
    <t>𝜆 [m]</t>
  </si>
  <si>
    <r>
      <t>1/n</t>
    </r>
    <r>
      <rPr>
        <vertAlign val="superscript"/>
        <sz val="11"/>
        <color theme="1"/>
        <rFont val="Calibri"/>
        <family val="2"/>
        <scheme val="minor"/>
      </rPr>
      <t>2</t>
    </r>
    <r>
      <rPr>
        <vertAlign val="subscript"/>
        <sz val="11"/>
        <color theme="1"/>
        <rFont val="Calibri"/>
        <family val="2"/>
        <scheme val="minor"/>
      </rPr>
      <t>A</t>
    </r>
  </si>
  <si>
    <t>v [m*s-1]</t>
  </si>
  <si>
    <t>nA</t>
  </si>
  <si>
    <r>
      <t>n</t>
    </r>
    <r>
      <rPr>
        <vertAlign val="subscript"/>
        <sz val="11"/>
        <color theme="1"/>
        <rFont val="Calibri"/>
        <family val="2"/>
        <scheme val="minor"/>
      </rPr>
      <t>A</t>
    </r>
  </si>
  <si>
    <t>nB</t>
  </si>
  <si>
    <r>
      <t>n</t>
    </r>
    <r>
      <rPr>
        <vertAlign val="subscript"/>
        <sz val="11"/>
        <color theme="1"/>
        <rFont val="Calibri"/>
        <family val="2"/>
        <scheme val="minor"/>
      </rPr>
      <t>B</t>
    </r>
  </si>
  <si>
    <t>D.PROBLEMA</t>
  </si>
  <si>
    <t>FORMULAS</t>
  </si>
  <si>
    <t>SOLUCION</t>
  </si>
  <si>
    <r>
      <t>n</t>
    </r>
    <r>
      <rPr>
        <b/>
        <vertAlign val="subscript"/>
        <sz val="11"/>
        <color theme="1"/>
        <rFont val="Calibri"/>
        <family val="2"/>
        <scheme val="minor"/>
      </rPr>
      <t>A</t>
    </r>
  </si>
  <si>
    <t>DATOS</t>
  </si>
  <si>
    <t>Datos del problema</t>
  </si>
  <si>
    <t>mov. Ang [J*s]</t>
  </si>
  <si>
    <t>Formulas</t>
  </si>
  <si>
    <t>mov.angular</t>
  </si>
  <si>
    <t>solucion</t>
  </si>
  <si>
    <t>n1</t>
  </si>
  <si>
    <t>n2</t>
  </si>
  <si>
    <t>Frecuencia</t>
  </si>
  <si>
    <r>
      <t>n</t>
    </r>
    <r>
      <rPr>
        <vertAlign val="subscript"/>
        <sz val="11"/>
        <color theme="1"/>
        <rFont val="Calibri"/>
        <family val="2"/>
        <scheme val="minor"/>
      </rPr>
      <t>B</t>
    </r>
    <r>
      <rPr>
        <vertAlign val="superscript"/>
        <sz val="11"/>
        <color theme="1"/>
        <rFont val="Calibri"/>
        <family val="2"/>
        <scheme val="minor"/>
      </rPr>
      <t>3</t>
    </r>
  </si>
  <si>
    <r>
      <t>n</t>
    </r>
    <r>
      <rPr>
        <vertAlign val="subscript"/>
        <sz val="11"/>
        <color theme="1"/>
        <rFont val="Calibri"/>
        <family val="2"/>
        <scheme val="minor"/>
      </rPr>
      <t>A</t>
    </r>
    <r>
      <rPr>
        <vertAlign val="superscript"/>
        <sz val="11"/>
        <color theme="1"/>
        <rFont val="Calibri"/>
        <family val="2"/>
        <scheme val="minor"/>
      </rPr>
      <t>2</t>
    </r>
  </si>
  <si>
    <t>Datos de problema</t>
  </si>
  <si>
    <t>Solucion</t>
  </si>
  <si>
    <r>
      <t>E</t>
    </r>
    <r>
      <rPr>
        <vertAlign val="subscript"/>
        <sz val="11"/>
        <color theme="1"/>
        <rFont val="Calibri"/>
        <family val="2"/>
        <scheme val="minor"/>
      </rPr>
      <t>f</t>
    </r>
    <r>
      <rPr>
        <sz val="11"/>
        <color theme="1"/>
        <rFont val="Calibri"/>
        <family val="2"/>
        <scheme val="minor"/>
      </rPr>
      <t xml:space="preserve"> [J]</t>
    </r>
  </si>
  <si>
    <r>
      <t>l [</t>
    </r>
    <r>
      <rPr>
        <sz val="11"/>
        <color theme="1"/>
        <rFont val="Calibri"/>
        <family val="2"/>
        <scheme val="minor"/>
      </rPr>
      <t>m</t>
    </r>
    <r>
      <rPr>
        <sz val="11"/>
        <color theme="1"/>
        <rFont val="Symbol"/>
        <family val="1"/>
        <charset val="2"/>
      </rPr>
      <t>]</t>
    </r>
  </si>
  <si>
    <t>Pertenece a los rayos x</t>
  </si>
  <si>
    <t>v [m/s]</t>
  </si>
  <si>
    <t>fg [Hz]</t>
  </si>
  <si>
    <t>l</t>
  </si>
  <si>
    <t>s</t>
  </si>
  <si>
    <t>f</t>
  </si>
  <si>
    <t xml:space="preserve">a) </t>
  </si>
  <si>
    <t>Europio</t>
  </si>
  <si>
    <t>vd</t>
  </si>
  <si>
    <t>t</t>
  </si>
  <si>
    <t>p aceite</t>
  </si>
  <si>
    <t>p aire</t>
  </si>
  <si>
    <t>Viscocidad del aire</t>
  </si>
  <si>
    <t>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</si>
</sst>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9">
    <numFmt numFmtId="164" formatCode="0.000E+00"/>
    <numFmt numFmtId="165" formatCode="0.0E+00"/>
    <numFmt numFmtId="166" formatCode="0.0000E+00"/>
    <numFmt numFmtId="167" formatCode="0.000"/>
    <numFmt numFmtId="168" formatCode="0.00000E+00"/>
    <numFmt numFmtId="169" formatCode="#,##0.00000000000000"/>
    <numFmt numFmtId="170" formatCode="0.0000000E+00"/>
    <numFmt numFmtId="171" formatCode="0.000000000000E+00"/>
    <numFmt numFmtId="172" formatCode="0.0"/>
  </numFmts>
  <fonts count="40"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2"/>
      <color theme="1"/>
      <name val="Calibri"/>
      <family val="2"/>
      <scheme val="minor"/>
    </font>
    <font>
      <vertAlign val="subscript"/>
      <sz val="12"/>
      <color theme="1"/>
      <name val="Calibri"/>
      <family val="2"/>
      <scheme val="minor"/>
    </font>
    <font>
      <vertAlign val="superscript"/>
      <sz val="11"/>
      <color theme="1"/>
      <name val="Calibri"/>
      <family val="2"/>
    </font>
    <font>
      <vertAlign val="subscript"/>
      <sz val="11"/>
      <color theme="1"/>
      <name val="Calibri"/>
      <family val="2"/>
    </font>
    <font>
      <u/>
      <sz val="11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name val="Calibri"/>
      <family val="2"/>
      <scheme val="minor"/>
    </font>
    <font>
      <sz val="8"/>
      <name val="Calibri"/>
      <family val="2"/>
      <scheme val="minor"/>
    </font>
    <font>
      <sz val="8"/>
      <color theme="1"/>
      <name val="Calibri"/>
      <family val="2"/>
      <scheme val="minor"/>
    </font>
    <font>
      <sz val="12"/>
      <color rgb="FF000000"/>
      <name val="Segoe UI Emoji"/>
      <family val="2"/>
    </font>
    <font>
      <sz val="11"/>
      <name val="Abadi Extra Light"/>
      <family val="2"/>
    </font>
    <font>
      <vertAlign val="superscript"/>
      <sz val="16"/>
      <color theme="1"/>
      <name val="Calibri"/>
      <family val="2"/>
      <scheme val="minor"/>
    </font>
    <font>
      <sz val="16"/>
      <color rgb="FF000000"/>
      <name val="Segoe UI Emoji"/>
      <family val="2"/>
    </font>
    <font>
      <vertAlign val="subscript"/>
      <sz val="16"/>
      <color theme="1"/>
      <name val="Calibri"/>
      <family val="2"/>
      <scheme val="minor"/>
    </font>
    <font>
      <sz val="22"/>
      <color theme="1"/>
      <name val="Calibri"/>
      <family val="1"/>
      <scheme val="minor"/>
    </font>
    <font>
      <sz val="22"/>
      <color theme="1"/>
      <name val="Bodoni MT"/>
      <family val="1"/>
    </font>
    <font>
      <vertAlign val="subscript"/>
      <sz val="22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sz val="11"/>
      <color theme="1"/>
      <name val="Symbol"/>
      <family val="1"/>
      <charset val="2"/>
    </font>
    <font>
      <sz val="11"/>
      <color theme="1"/>
      <name val="Calibri"/>
      <family val="1"/>
      <charset val="2"/>
      <scheme val="minor"/>
    </font>
    <font>
      <sz val="18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8"/>
      <color theme="1"/>
      <name val="Arabic Typesetting"/>
      <family val="4"/>
      <charset val="178"/>
    </font>
    <font>
      <vertAlign val="superscript"/>
      <sz val="9"/>
      <color theme="1"/>
      <name val="Calibri"/>
      <family val="2"/>
      <scheme val="minor"/>
    </font>
    <font>
      <sz val="9"/>
      <color theme="1"/>
      <name val="Calibri"/>
      <family val="1"/>
      <charset val="2"/>
      <scheme val="minor"/>
    </font>
    <font>
      <sz val="9"/>
      <color theme="1"/>
      <name val="Symbol"/>
      <family val="1"/>
      <charset val="2"/>
    </font>
    <font>
      <vertAlign val="subscript"/>
      <sz val="9"/>
      <color theme="1"/>
      <name val="Calibri"/>
      <family val="2"/>
      <scheme val="minor"/>
    </font>
    <font>
      <sz val="11"/>
      <color theme="1"/>
      <name val="Maiandra GD"/>
      <family val="2"/>
    </font>
    <font>
      <sz val="11"/>
      <color theme="8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vertAlign val="subscript"/>
      <sz val="11"/>
      <color theme="1"/>
      <name val="Calibri"/>
      <family val="2"/>
      <scheme val="minor"/>
    </font>
    <font>
      <sz val="14"/>
      <name val="Calibri"/>
      <family val="2"/>
      <scheme val="minor"/>
    </font>
  </fonts>
  <fills count="22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7FF"/>
        <bgColor indexed="64"/>
      </patternFill>
    </fill>
    <fill>
      <patternFill patternType="solid">
        <fgColor rgb="FFFFE7FF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FFEBFF"/>
        <bgColor indexed="64"/>
      </patternFill>
    </fill>
    <fill>
      <patternFill patternType="solid">
        <fgColor rgb="FFFFCDCE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rgb="FFE7E7FF"/>
        <bgColor indexed="64"/>
      </patternFill>
    </fill>
    <fill>
      <patternFill patternType="solid">
        <fgColor rgb="FFFFC000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rgb="FFFFCCFF"/>
      </left>
      <right style="thin">
        <color rgb="FFFFCCFF"/>
      </right>
      <top style="medium">
        <color rgb="FFFFCCFF"/>
      </top>
      <bottom style="thin">
        <color rgb="FFFFCCFF"/>
      </bottom>
      <diagonal/>
    </border>
    <border>
      <left style="thin">
        <color rgb="FFFFCCFF"/>
      </left>
      <right style="medium">
        <color rgb="FFFFCCFF"/>
      </right>
      <top style="medium">
        <color rgb="FFFFCCFF"/>
      </top>
      <bottom style="thin">
        <color rgb="FFFFCCFF"/>
      </bottom>
      <diagonal/>
    </border>
    <border>
      <left style="medium">
        <color rgb="FFFFCCFF"/>
      </left>
      <right style="thin">
        <color rgb="FFFFCCFF"/>
      </right>
      <top style="thin">
        <color rgb="FFFFCCFF"/>
      </top>
      <bottom style="thin">
        <color rgb="FFFFCCFF"/>
      </bottom>
      <diagonal/>
    </border>
    <border>
      <left style="thin">
        <color rgb="FFFFCCFF"/>
      </left>
      <right style="medium">
        <color rgb="FFFFCCFF"/>
      </right>
      <top style="thin">
        <color rgb="FFFFCCFF"/>
      </top>
      <bottom style="thin">
        <color rgb="FFFFCCFF"/>
      </bottom>
      <diagonal/>
    </border>
    <border>
      <left style="medium">
        <color rgb="FFFFCCFF"/>
      </left>
      <right style="thin">
        <color rgb="FFFFCCFF"/>
      </right>
      <top style="thin">
        <color rgb="FFFFCCFF"/>
      </top>
      <bottom style="medium">
        <color rgb="FFFFCCFF"/>
      </bottom>
      <diagonal/>
    </border>
    <border>
      <left style="thin">
        <color rgb="FFFFCCFF"/>
      </left>
      <right style="medium">
        <color rgb="FFFFCCFF"/>
      </right>
      <top style="thin">
        <color rgb="FFFFCCFF"/>
      </top>
      <bottom style="medium">
        <color rgb="FFFFCCFF"/>
      </bottom>
      <diagonal/>
    </border>
    <border>
      <left style="medium">
        <color rgb="FFC00000"/>
      </left>
      <right style="thin">
        <color rgb="FFC00000"/>
      </right>
      <top style="medium">
        <color rgb="FFC00000"/>
      </top>
      <bottom style="thin">
        <color rgb="FFC00000"/>
      </bottom>
      <diagonal/>
    </border>
    <border>
      <left style="thin">
        <color rgb="FFC00000"/>
      </left>
      <right style="medium">
        <color rgb="FFC00000"/>
      </right>
      <top style="medium">
        <color rgb="FFC00000"/>
      </top>
      <bottom style="thin">
        <color rgb="FFC00000"/>
      </bottom>
      <diagonal/>
    </border>
    <border>
      <left style="medium">
        <color rgb="FFC00000"/>
      </left>
      <right style="thin">
        <color rgb="FFC00000"/>
      </right>
      <top/>
      <bottom style="medium">
        <color rgb="FFC00000"/>
      </bottom>
      <diagonal/>
    </border>
    <border>
      <left style="thin">
        <color rgb="FFC00000"/>
      </left>
      <right style="medium">
        <color rgb="FFC00000"/>
      </right>
      <top/>
      <bottom style="medium">
        <color rgb="FFC00000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9" fillId="0" borderId="0" applyNumberFormat="0" applyFill="0" applyBorder="0" applyAlignment="0" applyProtection="0"/>
  </cellStyleXfs>
  <cellXfs count="209">
    <xf numFmtId="0" fontId="0" fillId="0" borderId="0" xfId="0"/>
    <xf numFmtId="0" fontId="0" fillId="0" borderId="0" xfId="0" applyFill="1" applyAlignment="1">
      <alignment vertical="center"/>
    </xf>
    <xf numFmtId="0" fontId="5" fillId="0" borderId="0" xfId="0" applyFont="1"/>
    <xf numFmtId="11" fontId="0" fillId="0" borderId="0" xfId="0" applyNumberFormat="1"/>
    <xf numFmtId="0" fontId="0" fillId="0" borderId="0" xfId="0" applyNumberFormat="1"/>
    <xf numFmtId="0" fontId="1" fillId="4" borderId="1" xfId="0" applyFont="1" applyFill="1" applyBorder="1"/>
    <xf numFmtId="11" fontId="0" fillId="4" borderId="1" xfId="0" applyNumberFormat="1" applyFill="1" applyBorder="1"/>
    <xf numFmtId="0" fontId="0" fillId="4" borderId="1" xfId="0" applyFill="1" applyBorder="1"/>
    <xf numFmtId="1" fontId="0" fillId="4" borderId="1" xfId="0" applyNumberFormat="1" applyFill="1" applyBorder="1"/>
    <xf numFmtId="0" fontId="10" fillId="0" borderId="0" xfId="0" applyFont="1"/>
    <xf numFmtId="168" fontId="0" fillId="0" borderId="0" xfId="0" applyNumberFormat="1"/>
    <xf numFmtId="0" fontId="0" fillId="0" borderId="0" xfId="0" applyBorder="1"/>
    <xf numFmtId="0" fontId="0" fillId="0" borderId="0" xfId="0" applyBorder="1" applyProtection="1">
      <protection locked="0"/>
    </xf>
    <xf numFmtId="11" fontId="0" fillId="0" borderId="0" xfId="0" applyNumberFormat="1" applyBorder="1" applyProtection="1">
      <protection locked="0"/>
    </xf>
    <xf numFmtId="0" fontId="6" fillId="0" borderId="0" xfId="0" applyFont="1" applyBorder="1" applyProtection="1">
      <protection locked="0"/>
    </xf>
    <xf numFmtId="165" fontId="0" fillId="0" borderId="0" xfId="0" applyNumberFormat="1" applyBorder="1" applyProtection="1">
      <protection locked="0"/>
    </xf>
    <xf numFmtId="0" fontId="4" fillId="0" borderId="0" xfId="0" applyFont="1" applyBorder="1" applyProtection="1">
      <protection locked="0"/>
    </xf>
    <xf numFmtId="0" fontId="0" fillId="0" borderId="0" xfId="0" applyNumberFormat="1" applyBorder="1" applyProtection="1">
      <protection locked="0"/>
    </xf>
    <xf numFmtId="0" fontId="0" fillId="0" borderId="0" xfId="0" applyFill="1"/>
    <xf numFmtId="0" fontId="1" fillId="0" borderId="0" xfId="0" applyFont="1" applyBorder="1" applyAlignment="1" applyProtection="1">
      <alignment vertical="center"/>
      <protection locked="0"/>
    </xf>
    <xf numFmtId="164" fontId="11" fillId="5" borderId="0" xfId="0" applyNumberFormat="1" applyFont="1" applyFill="1"/>
    <xf numFmtId="0" fontId="0" fillId="5" borderId="0" xfId="0" applyFill="1"/>
    <xf numFmtId="0" fontId="0" fillId="2" borderId="0" xfId="0" applyFill="1"/>
    <xf numFmtId="0" fontId="0" fillId="2" borderId="1" xfId="0" applyFill="1" applyBorder="1"/>
    <xf numFmtId="11" fontId="0" fillId="2" borderId="1" xfId="0" applyNumberFormat="1" applyFill="1" applyBorder="1"/>
    <xf numFmtId="1" fontId="0" fillId="2" borderId="1" xfId="0" applyNumberFormat="1" applyFill="1" applyBorder="1"/>
    <xf numFmtId="2" fontId="0" fillId="2" borderId="1" xfId="0" applyNumberFormat="1" applyFill="1" applyBorder="1"/>
    <xf numFmtId="0" fontId="0" fillId="7" borderId="0" xfId="0" applyFill="1"/>
    <xf numFmtId="0" fontId="0" fillId="8" borderId="3" xfId="0" applyFill="1" applyBorder="1" applyProtection="1">
      <protection locked="0"/>
    </xf>
    <xf numFmtId="11" fontId="0" fillId="8" borderId="1" xfId="0" applyNumberFormat="1" applyFill="1" applyBorder="1" applyProtection="1">
      <protection locked="0"/>
    </xf>
    <xf numFmtId="0" fontId="6" fillId="8" borderId="3" xfId="0" applyFont="1" applyFill="1" applyBorder="1" applyProtection="1">
      <protection locked="0"/>
    </xf>
    <xf numFmtId="165" fontId="0" fillId="8" borderId="1" xfId="0" applyNumberFormat="1" applyFill="1" applyBorder="1" applyProtection="1">
      <protection locked="0"/>
    </xf>
    <xf numFmtId="0" fontId="4" fillId="8" borderId="3" xfId="0" applyFont="1" applyFill="1" applyBorder="1" applyProtection="1">
      <protection locked="0"/>
    </xf>
    <xf numFmtId="0" fontId="0" fillId="8" borderId="1" xfId="0" applyNumberFormat="1" applyFill="1" applyBorder="1" applyProtection="1">
      <protection locked="0"/>
    </xf>
    <xf numFmtId="0" fontId="4" fillId="8" borderId="2" xfId="0" applyFont="1" applyFill="1" applyBorder="1" applyProtection="1">
      <protection locked="0"/>
    </xf>
    <xf numFmtId="11" fontId="0" fillId="8" borderId="0" xfId="0" applyNumberFormat="1" applyFill="1"/>
    <xf numFmtId="166" fontId="0" fillId="8" borderId="0" xfId="0" applyNumberFormat="1" applyFill="1"/>
    <xf numFmtId="0" fontId="0" fillId="8" borderId="0" xfId="0" applyFill="1"/>
    <xf numFmtId="0" fontId="0" fillId="8" borderId="0" xfId="0" applyFill="1" applyBorder="1" applyProtection="1">
      <protection locked="0"/>
    </xf>
    <xf numFmtId="11" fontId="0" fillId="8" borderId="0" xfId="0" applyNumberFormat="1" applyFill="1" applyBorder="1" applyProtection="1">
      <protection locked="0"/>
    </xf>
    <xf numFmtId="0" fontId="6" fillId="8" borderId="0" xfId="0" applyFont="1" applyFill="1" applyBorder="1" applyProtection="1">
      <protection locked="0"/>
    </xf>
    <xf numFmtId="165" fontId="0" fillId="8" borderId="0" xfId="0" applyNumberFormat="1" applyFill="1" applyBorder="1" applyProtection="1">
      <protection locked="0"/>
    </xf>
    <xf numFmtId="0" fontId="4" fillId="8" borderId="0" xfId="0" applyFont="1" applyFill="1" applyBorder="1" applyProtection="1">
      <protection locked="0"/>
    </xf>
    <xf numFmtId="0" fontId="0" fillId="8" borderId="0" xfId="0" applyNumberFormat="1" applyFill="1" applyBorder="1" applyProtection="1">
      <protection locked="0"/>
    </xf>
    <xf numFmtId="0" fontId="5" fillId="8" borderId="0" xfId="0" applyFont="1" applyFill="1" applyBorder="1"/>
    <xf numFmtId="11" fontId="0" fillId="8" borderId="0" xfId="0" applyNumberFormat="1" applyFill="1" applyBorder="1"/>
    <xf numFmtId="0" fontId="0" fillId="8" borderId="1" xfId="0" applyFill="1" applyBorder="1"/>
    <xf numFmtId="0" fontId="0" fillId="8" borderId="1" xfId="0" applyFill="1" applyBorder="1" applyProtection="1">
      <protection locked="0"/>
    </xf>
    <xf numFmtId="0" fontId="4" fillId="8" borderId="1" xfId="0" applyFont="1" applyFill="1" applyBorder="1" applyProtection="1">
      <protection locked="0"/>
    </xf>
    <xf numFmtId="0" fontId="4" fillId="7" borderId="1" xfId="0" applyFont="1" applyFill="1" applyBorder="1" applyProtection="1">
      <protection locked="0"/>
    </xf>
    <xf numFmtId="166" fontId="0" fillId="7" borderId="1" xfId="0" applyNumberFormat="1" applyFill="1" applyBorder="1"/>
    <xf numFmtId="0" fontId="0" fillId="7" borderId="1" xfId="0" applyFill="1" applyBorder="1"/>
    <xf numFmtId="0" fontId="4" fillId="7" borderId="0" xfId="0" applyFont="1" applyFill="1" applyBorder="1" applyProtection="1">
      <protection locked="0"/>
    </xf>
    <xf numFmtId="0" fontId="0" fillId="0" borderId="1" xfId="0" applyBorder="1"/>
    <xf numFmtId="11" fontId="0" fillId="0" borderId="1" xfId="0" applyNumberFormat="1" applyBorder="1"/>
    <xf numFmtId="1" fontId="0" fillId="7" borderId="1" xfId="0" applyNumberFormat="1" applyFill="1" applyBorder="1"/>
    <xf numFmtId="0" fontId="1" fillId="0" borderId="0" xfId="0" applyFont="1" applyFill="1" applyBorder="1" applyAlignment="1" applyProtection="1">
      <alignment vertical="center"/>
      <protection locked="0"/>
    </xf>
    <xf numFmtId="0" fontId="13" fillId="2" borderId="0" xfId="0" applyFont="1" applyFill="1" applyBorder="1" applyAlignment="1">
      <alignment vertical="center"/>
    </xf>
    <xf numFmtId="0" fontId="11" fillId="9" borderId="0" xfId="0" applyFont="1" applyFill="1"/>
    <xf numFmtId="0" fontId="0" fillId="9" borderId="0" xfId="0" applyFill="1"/>
    <xf numFmtId="0" fontId="11" fillId="0" borderId="0" xfId="0" applyFont="1" applyFill="1"/>
    <xf numFmtId="0" fontId="1" fillId="2" borderId="0" xfId="0" applyFont="1" applyFill="1" applyBorder="1" applyAlignment="1" applyProtection="1">
      <alignment vertical="center"/>
      <protection locked="0"/>
    </xf>
    <xf numFmtId="0" fontId="0" fillId="10" borderId="1" xfId="0" applyFill="1" applyBorder="1"/>
    <xf numFmtId="0" fontId="0" fillId="11" borderId="1" xfId="0" applyFill="1" applyBorder="1"/>
    <xf numFmtId="0" fontId="0" fillId="12" borderId="1" xfId="0" applyFill="1" applyBorder="1"/>
    <xf numFmtId="0" fontId="17" fillId="10" borderId="1" xfId="0" applyFont="1" applyFill="1" applyBorder="1"/>
    <xf numFmtId="169" fontId="0" fillId="10" borderId="1" xfId="0" applyNumberFormat="1" applyFill="1" applyBorder="1"/>
    <xf numFmtId="0" fontId="11" fillId="10" borderId="1" xfId="0" applyFont="1" applyFill="1" applyBorder="1"/>
    <xf numFmtId="1" fontId="11" fillId="10" borderId="1" xfId="0" applyNumberFormat="1" applyFont="1" applyFill="1" applyBorder="1"/>
    <xf numFmtId="0" fontId="11" fillId="11" borderId="1" xfId="0" applyFont="1" applyFill="1" applyBorder="1"/>
    <xf numFmtId="0" fontId="12" fillId="12" borderId="1" xfId="0" applyFont="1" applyFill="1" applyBorder="1"/>
    <xf numFmtId="170" fontId="0" fillId="12" borderId="1" xfId="0" applyNumberFormat="1" applyFill="1" applyBorder="1"/>
    <xf numFmtId="171" fontId="0" fillId="10" borderId="1" xfId="0" applyNumberFormat="1" applyFill="1" applyBorder="1"/>
    <xf numFmtId="170" fontId="0" fillId="0" borderId="0" xfId="0" applyNumberFormat="1"/>
    <xf numFmtId="0" fontId="13" fillId="0" borderId="4" xfId="0" applyFont="1" applyBorder="1" applyAlignment="1">
      <alignment vertical="center"/>
    </xf>
    <xf numFmtId="0" fontId="0" fillId="0" borderId="5" xfId="0" applyBorder="1" applyAlignment="1">
      <alignment vertical="center"/>
    </xf>
    <xf numFmtId="170" fontId="0" fillId="0" borderId="5" xfId="0" applyNumberFormat="1" applyBorder="1" applyAlignment="1">
      <alignment vertical="center"/>
    </xf>
    <xf numFmtId="0" fontId="0" fillId="0" borderId="6" xfId="0" applyBorder="1" applyAlignment="1">
      <alignment horizontal="center" vertical="center"/>
    </xf>
    <xf numFmtId="0" fontId="13" fillId="0" borderId="3" xfId="0" applyFont="1" applyBorder="1" applyAlignment="1">
      <alignment vertical="center"/>
    </xf>
    <xf numFmtId="0" fontId="1" fillId="0" borderId="1" xfId="0" applyFont="1" applyBorder="1" applyAlignment="1">
      <alignment vertical="center"/>
    </xf>
    <xf numFmtId="0" fontId="1" fillId="0" borderId="7" xfId="0" applyFont="1" applyBorder="1" applyAlignment="1">
      <alignment horizontal="center" vertical="center"/>
    </xf>
    <xf numFmtId="167" fontId="1" fillId="0" borderId="1" xfId="0" applyNumberFormat="1" applyFont="1" applyBorder="1" applyAlignment="1">
      <alignment vertical="center"/>
    </xf>
    <xf numFmtId="0" fontId="20" fillId="0" borderId="3" xfId="0" applyFont="1" applyBorder="1" applyAlignment="1">
      <alignment vertical="center"/>
    </xf>
    <xf numFmtId="166" fontId="1" fillId="0" borderId="1" xfId="0" applyNumberFormat="1" applyFont="1" applyBorder="1" applyAlignment="1">
      <alignment vertical="center"/>
    </xf>
    <xf numFmtId="165" fontId="1" fillId="0" borderId="1" xfId="0" applyNumberFormat="1" applyFont="1" applyBorder="1" applyAlignment="1">
      <alignment vertical="center"/>
    </xf>
    <xf numFmtId="165" fontId="1" fillId="0" borderId="7" xfId="0" applyNumberFormat="1" applyFont="1" applyBorder="1" applyAlignment="1">
      <alignment horizontal="center" vertical="center"/>
    </xf>
    <xf numFmtId="0" fontId="22" fillId="0" borderId="8" xfId="0" applyFont="1" applyBorder="1" applyAlignment="1">
      <alignment vertical="center"/>
    </xf>
    <xf numFmtId="0" fontId="1" fillId="0" borderId="9" xfId="0" applyFont="1" applyBorder="1" applyAlignment="1">
      <alignment vertical="center"/>
    </xf>
    <xf numFmtId="0" fontId="1" fillId="0" borderId="10" xfId="0" applyFont="1" applyBorder="1" applyAlignment="1">
      <alignment vertical="center"/>
    </xf>
    <xf numFmtId="0" fontId="25" fillId="0" borderId="0" xfId="0" applyFont="1"/>
    <xf numFmtId="0" fontId="1" fillId="0" borderId="0" xfId="0" applyFont="1" applyFill="1" applyAlignment="1">
      <alignment vertical="center"/>
    </xf>
    <xf numFmtId="0" fontId="0" fillId="3" borderId="0" xfId="0" applyFill="1"/>
    <xf numFmtId="0" fontId="26" fillId="13" borderId="4" xfId="0" applyFont="1" applyFill="1" applyBorder="1" applyAlignment="1">
      <alignment horizontal="center" vertical="center"/>
    </xf>
    <xf numFmtId="0" fontId="0" fillId="13" borderId="5" xfId="0" applyFill="1" applyBorder="1" applyAlignment="1">
      <alignment horizontal="center"/>
    </xf>
    <xf numFmtId="0" fontId="27" fillId="13" borderId="5" xfId="0" applyFont="1" applyFill="1" applyBorder="1"/>
    <xf numFmtId="0" fontId="0" fillId="13" borderId="6" xfId="0" applyFill="1" applyBorder="1" applyAlignment="1">
      <alignment horizontal="center" vertical="center"/>
    </xf>
    <xf numFmtId="0" fontId="0" fillId="0" borderId="3" xfId="0" applyBorder="1"/>
    <xf numFmtId="0" fontId="0" fillId="0" borderId="7" xfId="0" applyBorder="1"/>
    <xf numFmtId="0" fontId="0" fillId="14" borderId="3" xfId="0" applyFill="1" applyBorder="1"/>
    <xf numFmtId="11" fontId="0" fillId="14" borderId="1" xfId="0" applyNumberFormat="1" applyFill="1" applyBorder="1"/>
    <xf numFmtId="0" fontId="0" fillId="14" borderId="7" xfId="0" applyFill="1" applyBorder="1"/>
    <xf numFmtId="0" fontId="11" fillId="14" borderId="8" xfId="0" applyFont="1" applyFill="1" applyBorder="1"/>
    <xf numFmtId="11" fontId="11" fillId="14" borderId="9" xfId="0" applyNumberFormat="1" applyFont="1" applyFill="1" applyBorder="1"/>
    <xf numFmtId="0" fontId="11" fillId="14" borderId="10" xfId="0" applyFont="1" applyFill="1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11" fontId="0" fillId="0" borderId="14" xfId="0" applyNumberFormat="1" applyBorder="1"/>
    <xf numFmtId="0" fontId="0" fillId="0" borderId="15" xfId="0" applyBorder="1"/>
    <xf numFmtId="0" fontId="0" fillId="0" borderId="16" xfId="0" applyBorder="1"/>
    <xf numFmtId="0" fontId="5" fillId="15" borderId="17" xfId="0" applyFont="1" applyFill="1" applyBorder="1"/>
    <xf numFmtId="11" fontId="0" fillId="15" borderId="18" xfId="0" applyNumberFormat="1" applyFill="1" applyBorder="1"/>
    <xf numFmtId="0" fontId="5" fillId="15" borderId="19" xfId="0" applyFont="1" applyFill="1" applyBorder="1"/>
    <xf numFmtId="11" fontId="0" fillId="15" borderId="20" xfId="0" applyNumberFormat="1" applyFill="1" applyBorder="1"/>
    <xf numFmtId="172" fontId="0" fillId="0" borderId="0" xfId="0" applyNumberFormat="1"/>
    <xf numFmtId="0" fontId="30" fillId="0" borderId="0" xfId="0" applyFont="1"/>
    <xf numFmtId="11" fontId="10" fillId="0" borderId="0" xfId="0" applyNumberFormat="1" applyFont="1"/>
    <xf numFmtId="165" fontId="0" fillId="0" borderId="0" xfId="0" applyNumberFormat="1"/>
    <xf numFmtId="164" fontId="0" fillId="0" borderId="0" xfId="0" applyNumberFormat="1"/>
    <xf numFmtId="166" fontId="0" fillId="0" borderId="0" xfId="0" applyNumberFormat="1"/>
    <xf numFmtId="0" fontId="10" fillId="2" borderId="1" xfId="0" applyFont="1" applyFill="1" applyBorder="1"/>
    <xf numFmtId="0" fontId="32" fillId="2" borderId="1" xfId="0" applyFont="1" applyFill="1" applyBorder="1"/>
    <xf numFmtId="0" fontId="35" fillId="2" borderId="1" xfId="0" applyFont="1" applyFill="1" applyBorder="1"/>
    <xf numFmtId="0" fontId="29" fillId="2" borderId="1" xfId="0" applyFont="1" applyFill="1" applyBorder="1"/>
    <xf numFmtId="165" fontId="29" fillId="2" borderId="1" xfId="0" applyNumberFormat="1" applyFont="1" applyFill="1" applyBorder="1"/>
    <xf numFmtId="0" fontId="36" fillId="17" borderId="0" xfId="0" applyFont="1" applyFill="1"/>
    <xf numFmtId="0" fontId="11" fillId="18" borderId="0" xfId="0" applyFont="1" applyFill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168" fontId="0" fillId="2" borderId="0" xfId="0" applyNumberFormat="1" applyFill="1"/>
    <xf numFmtId="0" fontId="0" fillId="2" borderId="24" xfId="0" applyFill="1" applyBorder="1"/>
    <xf numFmtId="0" fontId="0" fillId="19" borderId="0" xfId="0" applyFill="1"/>
    <xf numFmtId="1" fontId="0" fillId="19" borderId="0" xfId="0" applyNumberFormat="1" applyFill="1"/>
    <xf numFmtId="0" fontId="0" fillId="20" borderId="1" xfId="0" applyFill="1" applyBorder="1"/>
    <xf numFmtId="0" fontId="0" fillId="10" borderId="24" xfId="0" applyFill="1" applyBorder="1"/>
    <xf numFmtId="11" fontId="0" fillId="20" borderId="1" xfId="0" applyNumberFormat="1" applyFill="1" applyBorder="1"/>
    <xf numFmtId="0" fontId="0" fillId="0" borderId="4" xfId="0" applyBorder="1"/>
    <xf numFmtId="0" fontId="0" fillId="0" borderId="6" xfId="0" applyBorder="1"/>
    <xf numFmtId="0" fontId="0" fillId="0" borderId="8" xfId="0" applyBorder="1"/>
    <xf numFmtId="0" fontId="0" fillId="0" borderId="10" xfId="0" applyBorder="1"/>
    <xf numFmtId="2" fontId="0" fillId="0" borderId="0" xfId="0" applyNumberFormat="1" applyFill="1"/>
    <xf numFmtId="11" fontId="0" fillId="0" borderId="0" xfId="0" applyNumberFormat="1" applyFill="1"/>
    <xf numFmtId="0" fontId="6" fillId="8" borderId="1" xfId="0" applyFont="1" applyFill="1" applyBorder="1" applyProtection="1">
      <protection locked="0"/>
    </xf>
    <xf numFmtId="0" fontId="10" fillId="8" borderId="1" xfId="0" applyFont="1" applyFill="1" applyBorder="1" applyProtection="1">
      <protection locked="0"/>
    </xf>
    <xf numFmtId="11" fontId="10" fillId="8" borderId="1" xfId="0" applyNumberFormat="1" applyFont="1" applyFill="1" applyBorder="1" applyProtection="1">
      <protection locked="0"/>
    </xf>
    <xf numFmtId="168" fontId="0" fillId="8" borderId="1" xfId="0" applyNumberFormat="1" applyFill="1" applyBorder="1" applyProtection="1">
      <protection locked="0"/>
    </xf>
    <xf numFmtId="0" fontId="5" fillId="8" borderId="1" xfId="0" applyFont="1" applyFill="1" applyBorder="1"/>
    <xf numFmtId="0" fontId="0" fillId="8" borderId="1" xfId="0" applyNumberFormat="1" applyFill="1" applyBorder="1"/>
    <xf numFmtId="11" fontId="0" fillId="8" borderId="1" xfId="0" applyNumberFormat="1" applyFill="1" applyBorder="1"/>
    <xf numFmtId="0" fontId="37" fillId="0" borderId="1" xfId="0" applyFont="1" applyBorder="1"/>
    <xf numFmtId="11" fontId="37" fillId="8" borderId="1" xfId="0" applyNumberFormat="1" applyFont="1" applyFill="1" applyBorder="1"/>
    <xf numFmtId="0" fontId="0" fillId="0" borderId="1" xfId="0" applyFont="1" applyBorder="1"/>
    <xf numFmtId="0" fontId="37" fillId="0" borderId="0" xfId="0" applyFont="1"/>
    <xf numFmtId="11" fontId="0" fillId="7" borderId="1" xfId="0" applyNumberFormat="1" applyFill="1" applyBorder="1"/>
    <xf numFmtId="0" fontId="0" fillId="20" borderId="0" xfId="0" applyFill="1"/>
    <xf numFmtId="168" fontId="0" fillId="20" borderId="0" xfId="0" applyNumberFormat="1" applyFill="1"/>
    <xf numFmtId="0" fontId="0" fillId="0" borderId="0" xfId="0"/>
    <xf numFmtId="11" fontId="0" fillId="0" borderId="0" xfId="0" applyNumberFormat="1"/>
    <xf numFmtId="0" fontId="0" fillId="0" borderId="1" xfId="0" applyBorder="1"/>
    <xf numFmtId="11" fontId="0" fillId="0" borderId="1" xfId="0" applyNumberFormat="1" applyBorder="1"/>
    <xf numFmtId="168" fontId="0" fillId="21" borderId="0" xfId="0" applyNumberFormat="1" applyFill="1"/>
    <xf numFmtId="0" fontId="0" fillId="21" borderId="0" xfId="0" applyFill="1"/>
    <xf numFmtId="0" fontId="26" fillId="21" borderId="0" xfId="0" applyFont="1" applyFill="1"/>
    <xf numFmtId="11" fontId="0" fillId="21" borderId="0" xfId="0" applyNumberFormat="1" applyFill="1"/>
    <xf numFmtId="0" fontId="0" fillId="7" borderId="1" xfId="0" applyNumberFormat="1" applyFill="1" applyBorder="1"/>
    <xf numFmtId="0" fontId="0" fillId="16" borderId="1" xfId="0" applyFill="1" applyBorder="1"/>
    <xf numFmtId="0" fontId="0" fillId="9" borderId="1" xfId="0" applyFill="1" applyBorder="1"/>
    <xf numFmtId="11" fontId="0" fillId="9" borderId="1" xfId="0" applyNumberFormat="1" applyFill="1" applyBorder="1"/>
    <xf numFmtId="0" fontId="0" fillId="9" borderId="1" xfId="0" applyFont="1" applyFill="1" applyBorder="1"/>
    <xf numFmtId="11" fontId="0" fillId="9" borderId="1" xfId="0" applyNumberFormat="1" applyFont="1" applyFill="1" applyBorder="1"/>
    <xf numFmtId="0" fontId="37" fillId="9" borderId="1" xfId="0" applyFont="1" applyFill="1" applyBorder="1"/>
    <xf numFmtId="0" fontId="9" fillId="0" borderId="0" xfId="1" applyFill="1" applyAlignment="1">
      <alignment horizontal="center" vertical="center"/>
    </xf>
    <xf numFmtId="0" fontId="11" fillId="0" borderId="0" xfId="0" applyFont="1" applyFill="1" applyAlignment="1">
      <alignment horizontal="center" vertical="center"/>
    </xf>
    <xf numFmtId="0" fontId="9" fillId="0" borderId="0" xfId="1" applyAlignment="1">
      <alignment horizontal="center" vertical="center"/>
    </xf>
    <xf numFmtId="0" fontId="11" fillId="9" borderId="0" xfId="0" applyFont="1" applyFill="1" applyAlignment="1">
      <alignment horizontal="center" vertical="center"/>
    </xf>
    <xf numFmtId="0" fontId="0" fillId="9" borderId="0" xfId="0" applyFill="1" applyAlignment="1">
      <alignment horizontal="center" vertical="center"/>
    </xf>
    <xf numFmtId="12" fontId="0" fillId="0" borderId="1" xfId="0" applyNumberFormat="1" applyBorder="1"/>
    <xf numFmtId="0" fontId="37" fillId="0" borderId="0" xfId="0" applyFont="1" applyFill="1" applyBorder="1"/>
    <xf numFmtId="0" fontId="9" fillId="0" borderId="0" xfId="1" applyAlignment="1">
      <alignment horizontal="center"/>
    </xf>
    <xf numFmtId="0" fontId="9" fillId="0" borderId="0" xfId="1" applyFill="1" applyAlignment="1">
      <alignment horizontal="center" vertical="center"/>
    </xf>
    <xf numFmtId="0" fontId="14" fillId="0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9" fillId="0" borderId="0" xfId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13" fillId="2" borderId="0" xfId="0" applyFont="1" applyFill="1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12" fillId="0" borderId="0" xfId="0" applyFont="1" applyAlignment="1">
      <alignment horizontal="center"/>
    </xf>
    <xf numFmtId="0" fontId="1" fillId="4" borderId="0" xfId="0" applyFont="1" applyFill="1" applyBorder="1" applyAlignment="1" applyProtection="1">
      <alignment horizontal="center" vertical="center"/>
      <protection locked="0"/>
    </xf>
    <xf numFmtId="0" fontId="28" fillId="0" borderId="0" xfId="0" applyFont="1" applyFill="1" applyBorder="1" applyAlignment="1">
      <alignment horizontal="center" vertical="center"/>
    </xf>
    <xf numFmtId="0" fontId="1" fillId="6" borderId="0" xfId="0" applyFont="1" applyFill="1" applyBorder="1" applyAlignment="1" applyProtection="1">
      <alignment horizontal="center" vertical="center"/>
      <protection locked="0"/>
    </xf>
    <xf numFmtId="0" fontId="1" fillId="4" borderId="10" xfId="0" applyFont="1" applyFill="1" applyBorder="1" applyAlignment="1" applyProtection="1">
      <alignment horizontal="center" vertical="center"/>
      <protection locked="0"/>
    </xf>
    <xf numFmtId="0" fontId="1" fillId="4" borderId="21" xfId="0" applyFont="1" applyFill="1" applyBorder="1" applyAlignment="1" applyProtection="1">
      <alignment horizontal="center" vertical="center"/>
      <protection locked="0"/>
    </xf>
    <xf numFmtId="0" fontId="1" fillId="4" borderId="8" xfId="0" applyFont="1" applyFill="1" applyBorder="1" applyAlignment="1" applyProtection="1">
      <alignment horizontal="center" vertical="center"/>
      <protection locked="0"/>
    </xf>
    <xf numFmtId="0" fontId="1" fillId="4" borderId="22" xfId="0" applyFont="1" applyFill="1" applyBorder="1" applyAlignment="1" applyProtection="1">
      <alignment horizontal="center" vertical="center"/>
      <protection locked="0"/>
    </xf>
    <xf numFmtId="0" fontId="1" fillId="4" borderId="2" xfId="0" applyFont="1" applyFill="1" applyBorder="1" applyAlignment="1" applyProtection="1">
      <alignment horizontal="center" vertical="center"/>
      <protection locked="0"/>
    </xf>
    <xf numFmtId="0" fontId="1" fillId="4" borderId="6" xfId="0" applyFont="1" applyFill="1" applyBorder="1" applyAlignment="1" applyProtection="1">
      <alignment horizontal="center" vertical="center"/>
      <protection locked="0"/>
    </xf>
    <xf numFmtId="0" fontId="1" fillId="4" borderId="23" xfId="0" applyFont="1" applyFill="1" applyBorder="1" applyAlignment="1" applyProtection="1">
      <alignment horizontal="center" vertical="center"/>
      <protection locked="0"/>
    </xf>
    <xf numFmtId="0" fontId="1" fillId="4" borderId="4" xfId="0" applyFont="1" applyFill="1" applyBorder="1" applyAlignment="1" applyProtection="1">
      <alignment horizontal="center" vertical="center"/>
      <protection locked="0"/>
    </xf>
    <xf numFmtId="0" fontId="0" fillId="2" borderId="0" xfId="0" applyFill="1" applyAlignment="1">
      <alignment horizontal="center"/>
    </xf>
    <xf numFmtId="0" fontId="0" fillId="0" borderId="1" xfId="0" applyBorder="1" applyAlignment="1">
      <alignment horizontal="center"/>
    </xf>
    <xf numFmtId="0" fontId="0" fillId="7" borderId="1" xfId="0" applyFill="1" applyBorder="1" applyAlignment="1">
      <alignment horizontal="center"/>
    </xf>
    <xf numFmtId="11" fontId="0" fillId="21" borderId="0" xfId="0" applyNumberFormat="1" applyFill="1" applyAlignment="1">
      <alignment horizontal="center"/>
    </xf>
    <xf numFmtId="0" fontId="37" fillId="0" borderId="0" xfId="0" applyFont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9" fillId="4" borderId="0" xfId="0" applyFont="1" applyFill="1" applyBorder="1" applyAlignment="1" applyProtection="1">
      <alignment horizontal="center" vertical="center"/>
      <protection locked="0"/>
    </xf>
    <xf numFmtId="0" fontId="0" fillId="7" borderId="7" xfId="0" applyFill="1" applyBorder="1" applyAlignment="1">
      <alignment horizontal="center"/>
    </xf>
    <xf numFmtId="0" fontId="0" fillId="7" borderId="3" xfId="0" applyFill="1" applyBorder="1" applyAlignment="1">
      <alignment horizontal="center"/>
    </xf>
  </cellXfs>
  <cellStyles count="2">
    <cellStyle name="Hipervínculo" xfId="1" builtinId="8"/>
    <cellStyle name="Normal" xfId="0" builtinId="0"/>
  </cellStyles>
  <dxfs count="26">
    <dxf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5" formatCode="0.00E+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5" formatCode="0.00E+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fgColor indexed="64"/>
          <bgColor rgb="FFFFCCFF"/>
        </patternFill>
      </fill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  <fill>
        <patternFill patternType="none">
          <fgColor indexed="64"/>
          <bgColor auto="1"/>
        </patternFill>
      </fill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  <fill>
        <patternFill patternType="none">
          <fgColor indexed="64"/>
          <bgColor auto="1"/>
        </patternFill>
      </fill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sz val="16"/>
      </font>
      <fill>
        <patternFill patternType="none">
          <fgColor indexed="64"/>
          <bgColor auto="1"/>
        </patternFill>
      </fill>
      <alignment vertical="center" textRotation="0" wrapText="0" indent="0" justifyLastLine="0" shrinkToFit="0" readingOrder="0"/>
      <border outline="0">
        <right style="thin">
          <color indexed="64"/>
        </right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none">
          <fgColor indexed="64"/>
          <bgColor auto="1"/>
        </patternFill>
      </fill>
      <alignment vertical="center" textRotation="0" wrapText="0" indent="0" justifyLastLine="0" shrinkToFit="0" readingOrder="0"/>
    </dxf>
    <dxf>
      <border outline="0">
        <bottom style="thin">
          <color indexed="64"/>
        </bottom>
      </border>
    </dxf>
    <dxf>
      <fill>
        <patternFill patternType="none">
          <fgColor indexed="64"/>
          <bgColor auto="1"/>
        </patternFill>
      </fill>
      <alignment vertical="center" textRotation="0" wrapText="0" indent="0" justifyLastLine="0" shrinkToFit="0" readingOrder="0"/>
    </dxf>
    <dxf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</dxfs>
  <tableStyles count="1" defaultTableStyle="TableStyleMedium2" defaultPivotStyle="PivotStyleLight16">
    <tableStyle name="Estilo de tabla 1" pivot="0" count="0" xr9:uid="{A4BAE3BD-8260-4834-A29D-135B79B3FC68}"/>
  </tableStyles>
  <colors>
    <mruColors>
      <color rgb="FFFFF7FF"/>
      <color rgb="FFFFE7FF"/>
      <color rgb="FFFFE1FF"/>
      <color rgb="FFE7E7FF"/>
      <color rgb="FFB7FFFF"/>
      <color rgb="FF66FF99"/>
      <color rgb="FFF1FCE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1" i="0" u="none" strike="noStrike" kern="1200" cap="none" baseline="0">
                <a:solidFill>
                  <a:sysClr val="window" lastClr="FFFFFF">
                    <a:lumMod val="8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s-MX" sz="1800" b="0" i="0" baseline="0">
                <a:effectLst/>
              </a:rPr>
              <a:t>1/</a:t>
            </a:r>
            <a:r>
              <a:rPr lang="es-MX" sz="1800" b="0" i="0" baseline="0">
                <a:effectLst/>
                <a:latin typeface="Symbol" panose="05050102010706020507" pitchFamily="18" charset="2"/>
              </a:rPr>
              <a:t>l </a:t>
            </a:r>
            <a:r>
              <a:rPr lang="es-MX" sz="1800" b="0" i="0" baseline="0">
                <a:effectLst/>
              </a:rPr>
              <a:t>[1/m] vs Potencial de frenado [V]</a:t>
            </a:r>
            <a:endParaRPr lang="es-MX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>
                <a:solidFill>
                  <a:sysClr val="window" lastClr="FFFFFF">
                    <a:lumMod val="85000"/>
                  </a:sysClr>
                </a:solidFill>
              </a:defRPr>
            </a:pPr>
            <a:endParaRPr lang="en-US"/>
          </a:p>
        </c:rich>
      </c:tx>
      <c:layout>
        <c:manualLayout>
          <c:xMode val="edge"/>
          <c:yMode val="edge"/>
          <c:x val="0.15219467936878264"/>
          <c:y val="6.19195046439628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1" i="0" u="none" strike="noStrike" kern="1200" cap="none" baseline="0">
              <a:solidFill>
                <a:sysClr val="window" lastClr="FFFFFF">
                  <a:lumMod val="85000"/>
                </a:sys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'[1]Problema 24'!$D$42</c:f>
              <c:strCache>
                <c:ptCount val="1"/>
                <c:pt idx="0">
                  <c:v>V [V]</c:v>
                </c:pt>
              </c:strCache>
            </c:strRef>
          </c:tx>
          <c:spPr>
            <a:ln w="25400" cap="rnd">
              <a:noFill/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3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trendline>
            <c:spPr>
              <a:ln w="25400" cap="rnd">
                <a:solidFill>
                  <a:schemeClr val="accent1">
                    <a:alpha val="65000"/>
                  </a:schemeClr>
                </a:solidFill>
                <a:prstDash val="sysDot"/>
                <a:bevel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6.815628182679416E-2"/>
                  <c:y val="-1.465210498850264E-2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900" b="0" i="0" u="none" strike="noStrike" kern="1200" baseline="0">
                        <a:solidFill>
                          <a:schemeClr val="lt1">
                            <a:lumMod val="7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sz="1050" b="1" baseline="0"/>
                      <a:t>y = 1E+14x - 1.9659</a:t>
                    </a:r>
                    <a:br>
                      <a:rPr lang="en-US" sz="1050" b="1" baseline="0"/>
                    </a:br>
                    <a:r>
                      <a:rPr lang="en-US" sz="1050" b="1" baseline="0"/>
                      <a:t>R² = 0.9973</a:t>
                    </a:r>
                    <a:endParaRPr lang="en-US" sz="1050" b="1"/>
                  </a:p>
                </c:rich>
              </c:tx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lt1">
                          <a:lumMod val="7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</c:trendlineLbl>
          </c:trendline>
          <c:xVal>
            <c:numRef>
              <c:f>'[1]Problema 24'!$C$43:$C$48</c:f>
              <c:numCache>
                <c:formatCode>General</c:formatCode>
                <c:ptCount val="6"/>
                <c:pt idx="0">
                  <c:v>1.8315018315018314E-14</c:v>
                </c:pt>
                <c:pt idx="1">
                  <c:v>2.032520325203252E-14</c:v>
                </c:pt>
                <c:pt idx="2">
                  <c:v>2.2935779816513762E-14</c:v>
                </c:pt>
                <c:pt idx="3">
                  <c:v>2.4691358024691357E-14</c:v>
                </c:pt>
                <c:pt idx="4">
                  <c:v>2.7100271002710029E-14</c:v>
                </c:pt>
                <c:pt idx="5">
                  <c:v>3.1948881789137377E-14</c:v>
                </c:pt>
              </c:numCache>
            </c:numRef>
          </c:xVal>
          <c:yVal>
            <c:numRef>
              <c:f>'[1]Problema 24'!$D$43:$D$48</c:f>
              <c:numCache>
                <c:formatCode>General</c:formatCode>
                <c:ptCount val="6"/>
                <c:pt idx="0">
                  <c:v>0.4</c:v>
                </c:pt>
                <c:pt idx="1">
                  <c:v>0.6</c:v>
                </c:pt>
                <c:pt idx="2">
                  <c:v>0.9</c:v>
                </c:pt>
                <c:pt idx="3">
                  <c:v>1.2</c:v>
                </c:pt>
                <c:pt idx="4">
                  <c:v>1.5</c:v>
                </c:pt>
                <c:pt idx="5">
                  <c:v>2.1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429-4FD0-8AF1-E221F349AF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09807344"/>
        <c:axId val="187978176"/>
      </c:scatterChart>
      <c:valAx>
        <c:axId val="4098073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 sz="1000" b="0" i="0" u="none" strike="noStrike" baseline="0">
                    <a:effectLst/>
                  </a:rPr>
                  <a:t>1/l [1/m]</a:t>
                </a:r>
                <a:endParaRPr lang="es-MX" sz="1000"/>
              </a:p>
            </c:rich>
          </c:tx>
          <c:layout>
            <c:manualLayout>
              <c:xMode val="edge"/>
              <c:yMode val="edge"/>
              <c:x val="0.41366219575281493"/>
              <c:y val="0.9040127478804774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87978176"/>
        <c:crosses val="autoZero"/>
        <c:crossBetween val="midCat"/>
      </c:valAx>
      <c:valAx>
        <c:axId val="1879781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 sz="1100" b="0" i="0" baseline="0">
                    <a:effectLst/>
                  </a:rPr>
                  <a:t>Potencial de frenado [V]</a:t>
                </a:r>
                <a:endParaRPr lang="es-MX" sz="500">
                  <a:effectLst/>
                </a:endParaRPr>
              </a:p>
            </c:rich>
          </c:tx>
          <c:layout>
            <c:manualLayout>
              <c:xMode val="edge"/>
              <c:yMode val="edge"/>
              <c:x val="3.2835394486885557E-2"/>
              <c:y val="0.2650785085690102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4098073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5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3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7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2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  <a:round/>
      </a:ln>
    </cs:spPr>
    <cs:defRPr sz="900" kern="1200"/>
    <cs:bodyPr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13" Type="http://schemas.openxmlformats.org/officeDocument/2006/relationships/image" Target="../media/image17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12" Type="http://schemas.openxmlformats.org/officeDocument/2006/relationships/image" Target="../media/image16.jpe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hyperlink" Target="#INDICE!A1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5" Type="http://schemas.openxmlformats.org/officeDocument/2006/relationships/image" Target="../media/image21.jpeg"/><Relationship Id="rId4" Type="http://schemas.openxmlformats.org/officeDocument/2006/relationships/hyperlink" Target="#INDICE!A1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5.jpeg"/><Relationship Id="rId5" Type="http://schemas.openxmlformats.org/officeDocument/2006/relationships/hyperlink" Target="#INDICE!A1"/><Relationship Id="rId4" Type="http://schemas.openxmlformats.org/officeDocument/2006/relationships/image" Target="../media/image2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0.jpeg"/><Relationship Id="rId5" Type="http://schemas.openxmlformats.org/officeDocument/2006/relationships/hyperlink" Target="#INDICE!A1"/><Relationship Id="rId4" Type="http://schemas.openxmlformats.org/officeDocument/2006/relationships/image" Target="../media/image29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3" Type="http://schemas.openxmlformats.org/officeDocument/2006/relationships/image" Target="../media/image27.png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2" Type="http://schemas.openxmlformats.org/officeDocument/2006/relationships/image" Target="../media/image31.png"/><Relationship Id="rId1" Type="http://schemas.openxmlformats.org/officeDocument/2006/relationships/image" Target="../media/image28.png"/><Relationship Id="rId6" Type="http://schemas.openxmlformats.org/officeDocument/2006/relationships/image" Target="../media/image32.jpeg"/><Relationship Id="rId11" Type="http://schemas.openxmlformats.org/officeDocument/2006/relationships/image" Target="../media/image37.png"/><Relationship Id="rId5" Type="http://schemas.openxmlformats.org/officeDocument/2006/relationships/hyperlink" Target="#INDICE!A1"/><Relationship Id="rId10" Type="http://schemas.openxmlformats.org/officeDocument/2006/relationships/image" Target="../media/image36.jpeg"/><Relationship Id="rId4" Type="http://schemas.openxmlformats.org/officeDocument/2006/relationships/image" Target="../media/image29.png"/><Relationship Id="rId9" Type="http://schemas.openxmlformats.org/officeDocument/2006/relationships/image" Target="../media/image3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jpeg"/><Relationship Id="rId2" Type="http://schemas.openxmlformats.org/officeDocument/2006/relationships/image" Target="../media/image39.jpeg"/><Relationship Id="rId1" Type="http://schemas.openxmlformats.org/officeDocument/2006/relationships/image" Target="../media/image31.png"/><Relationship Id="rId4" Type="http://schemas.openxmlformats.org/officeDocument/2006/relationships/image" Target="../media/image4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7.png"/><Relationship Id="rId1" Type="http://schemas.openxmlformats.org/officeDocument/2006/relationships/image" Target="../media/image4.png"/><Relationship Id="rId5" Type="http://schemas.openxmlformats.org/officeDocument/2006/relationships/image" Target="../media/image25.jpeg"/><Relationship Id="rId4" Type="http://schemas.openxmlformats.org/officeDocument/2006/relationships/hyperlink" Target="#INDICE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2</xdr:row>
      <xdr:rowOff>9526</xdr:rowOff>
    </xdr:from>
    <xdr:to>
      <xdr:col>6</xdr:col>
      <xdr:colOff>931021</xdr:colOff>
      <xdr:row>6</xdr:row>
      <xdr:rowOff>132924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B1CB2E8-83BD-4C31-BC12-D142F2E3ED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943" b="82783"/>
        <a:stretch/>
      </xdr:blipFill>
      <xdr:spPr>
        <a:xfrm>
          <a:off x="1552575" y="695326"/>
          <a:ext cx="4505325" cy="885398"/>
        </a:xfrm>
        <a:prstGeom prst="rect">
          <a:avLst/>
        </a:prstGeom>
      </xdr:spPr>
    </xdr:pic>
    <xdr:clientData/>
  </xdr:twoCellAnchor>
  <xdr:twoCellAnchor editAs="oneCell">
    <xdr:from>
      <xdr:col>2</xdr:col>
      <xdr:colOff>180038</xdr:colOff>
      <xdr:row>219</xdr:row>
      <xdr:rowOff>86591</xdr:rowOff>
    </xdr:from>
    <xdr:to>
      <xdr:col>7</xdr:col>
      <xdr:colOff>467374</xdr:colOff>
      <xdr:row>228</xdr:row>
      <xdr:rowOff>86591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703932C-018B-409D-814E-8A97D398B7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5844" b="2641"/>
        <a:stretch/>
      </xdr:blipFill>
      <xdr:spPr>
        <a:xfrm>
          <a:off x="1781970" y="37277386"/>
          <a:ext cx="4827278" cy="1753466"/>
        </a:xfrm>
        <a:prstGeom prst="rect">
          <a:avLst/>
        </a:prstGeom>
      </xdr:spPr>
    </xdr:pic>
    <xdr:clientData/>
  </xdr:twoCellAnchor>
  <xdr:twoCellAnchor editAs="oneCell">
    <xdr:from>
      <xdr:col>2</xdr:col>
      <xdr:colOff>65806</xdr:colOff>
      <xdr:row>247</xdr:row>
      <xdr:rowOff>43295</xdr:rowOff>
    </xdr:from>
    <xdr:to>
      <xdr:col>7</xdr:col>
      <xdr:colOff>432778</xdr:colOff>
      <xdr:row>251</xdr:row>
      <xdr:rowOff>151534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27E0EF9-750E-4BE8-B369-8D56BD5F9F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6047" b="14941"/>
        <a:stretch/>
      </xdr:blipFill>
      <xdr:spPr>
        <a:xfrm>
          <a:off x="1667738" y="42689318"/>
          <a:ext cx="4906914" cy="887557"/>
        </a:xfrm>
        <a:prstGeom prst="rect">
          <a:avLst/>
        </a:prstGeom>
      </xdr:spPr>
    </xdr:pic>
    <xdr:clientData/>
  </xdr:twoCellAnchor>
  <xdr:twoCellAnchor editAs="oneCell">
    <xdr:from>
      <xdr:col>9</xdr:col>
      <xdr:colOff>256851</xdr:colOff>
      <xdr:row>128</xdr:row>
      <xdr:rowOff>89238</xdr:rowOff>
    </xdr:from>
    <xdr:to>
      <xdr:col>16</xdr:col>
      <xdr:colOff>285221</xdr:colOff>
      <xdr:row>163</xdr:row>
      <xdr:rowOff>137084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28AC0FD-4AE3-41CF-B1DB-52F52D04E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87553" y="25335839"/>
          <a:ext cx="5347387" cy="6843773"/>
        </a:xfrm>
        <a:prstGeom prst="rect">
          <a:avLst/>
        </a:prstGeom>
      </xdr:spPr>
    </xdr:pic>
    <xdr:clientData/>
  </xdr:twoCellAnchor>
  <xdr:twoCellAnchor editAs="oneCell">
    <xdr:from>
      <xdr:col>2</xdr:col>
      <xdr:colOff>28313</xdr:colOff>
      <xdr:row>47</xdr:row>
      <xdr:rowOff>38879</xdr:rowOff>
    </xdr:from>
    <xdr:to>
      <xdr:col>7</xdr:col>
      <xdr:colOff>363409</xdr:colOff>
      <xdr:row>53</xdr:row>
      <xdr:rowOff>58317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C09F85E-3148-4946-98C5-3DC827E7A9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8562" b="45380"/>
        <a:stretch/>
      </xdr:blipFill>
      <xdr:spPr>
        <a:xfrm>
          <a:off x="1622293" y="9699950"/>
          <a:ext cx="4866624" cy="1185765"/>
        </a:xfrm>
        <a:prstGeom prst="rect">
          <a:avLst/>
        </a:prstGeom>
      </xdr:spPr>
    </xdr:pic>
    <xdr:clientData/>
  </xdr:twoCellAnchor>
  <xdr:oneCellAnchor>
    <xdr:from>
      <xdr:col>3</xdr:col>
      <xdr:colOff>99593</xdr:colOff>
      <xdr:row>9</xdr:row>
      <xdr:rowOff>180134</xdr:rowOff>
    </xdr:from>
    <xdr:ext cx="888641" cy="2191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CuadroTexto 7">
              <a:extLst>
                <a:ext uri="{FF2B5EF4-FFF2-40B4-BE49-F238E27FC236}">
                  <a16:creationId xmlns:a16="http://schemas.microsoft.com/office/drawing/2014/main" id="{21A5C88F-DA5F-49BD-B8F3-F9C333A42AE4}"/>
                </a:ext>
              </a:extLst>
            </xdr:cNvPr>
            <xdr:cNvSpPr txBox="1"/>
          </xdr:nvSpPr>
          <xdr:spPr>
            <a:xfrm>
              <a:off x="2466836" y="2190189"/>
              <a:ext cx="888641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s-MX" sz="14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𝐹</m:t>
                        </m:r>
                      </m:e>
                      <m:sub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  <m:r>
                      <a:rPr lang="es-MX" sz="1400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es-MX" sz="1400" i="1">
                        <a:latin typeface="Cambria Math" panose="02040503050406030204" pitchFamily="18" charset="0"/>
                      </a:rPr>
                      <m:t>𝑚</m:t>
                    </m:r>
                    <m:r>
                      <a:rPr lang="es-MX" sz="1400" i="0">
                        <a:latin typeface="Cambria Math" panose="02040503050406030204" pitchFamily="18" charset="0"/>
                      </a:rPr>
                      <m:t>⋅</m:t>
                    </m:r>
                    <m:sSub>
                      <m:sSubPr>
                        <m:ctrlPr>
                          <a:rPr lang="es-MX" sz="14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𝑎</m:t>
                        </m:r>
                      </m:e>
                      <m:sub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8" name="CuadroTexto 7">
              <a:extLst>
                <a:ext uri="{FF2B5EF4-FFF2-40B4-BE49-F238E27FC236}">
                  <a16:creationId xmlns:a16="http://schemas.microsoft.com/office/drawing/2014/main" id="{21A5C88F-DA5F-49BD-B8F3-F9C333A42AE4}"/>
                </a:ext>
              </a:extLst>
            </xdr:cNvPr>
            <xdr:cNvSpPr txBox="1"/>
          </xdr:nvSpPr>
          <xdr:spPr>
            <a:xfrm>
              <a:off x="2466836" y="2190189"/>
              <a:ext cx="888641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400" i="0">
                  <a:latin typeface="Cambria Math" panose="02040503050406030204" pitchFamily="18" charset="0"/>
                </a:rPr>
                <a:t>𝐹_𝑐=𝑚⋅𝑎_𝑐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4</xdr:col>
      <xdr:colOff>6866</xdr:colOff>
      <xdr:row>12</xdr:row>
      <xdr:rowOff>66395</xdr:rowOff>
    </xdr:from>
    <xdr:ext cx="86357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CuadroTexto 8">
              <a:extLst>
                <a:ext uri="{FF2B5EF4-FFF2-40B4-BE49-F238E27FC236}">
                  <a16:creationId xmlns:a16="http://schemas.microsoft.com/office/drawing/2014/main" id="{49EE664B-5C8B-44DD-8C78-EDBAE1077254}"/>
                </a:ext>
              </a:extLst>
            </xdr:cNvPr>
            <xdr:cNvSpPr txBox="1"/>
          </xdr:nvSpPr>
          <xdr:spPr>
            <a:xfrm>
              <a:off x="3137509" y="2685770"/>
              <a:ext cx="86357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𝑚</m:t>
                    </m:r>
                    <m:r>
                      <a:rPr lang="es-MX" sz="110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⋅</m:t>
                    </m:r>
                    <m:sSub>
                      <m:sSubPr>
                        <m:ctrlPr>
                          <a:rPr lang="es-MX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s-MX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𝑎</m:t>
                        </m:r>
                      </m:e>
                      <m:sub>
                        <m:r>
                          <a:rPr lang="es-MX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𝑐</m:t>
                        </m:r>
                      </m:sub>
                    </m:sSub>
                    <m:r>
                      <a:rPr lang="es-MX" sz="1400" i="0">
                        <a:latin typeface="Cambria Math" panose="02040503050406030204" pitchFamily="18" charset="0"/>
                      </a:rPr>
                      <m:t>=</m:t>
                    </m:r>
                    <m:r>
                      <m:rPr>
                        <m:sty m:val="p"/>
                      </m:rPr>
                      <a:rPr lang="es-419" sz="1100" b="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q</m:t>
                    </m:r>
                    <m:r>
                      <a:rPr lang="es-MX" sz="110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⋅</m:t>
                    </m:r>
                    <m:r>
                      <m:rPr>
                        <m:sty m:val="p"/>
                      </m:rPr>
                      <a:rPr lang="es-419" sz="1100" b="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E</m:t>
                    </m:r>
                  </m:oMath>
                </m:oMathPara>
              </a14:m>
              <a:endParaRPr lang="es-MX" sz="1100" baseline="-25000"/>
            </a:p>
          </xdr:txBody>
        </xdr:sp>
      </mc:Choice>
      <mc:Fallback xmlns="">
        <xdr:sp macro="" textlink="">
          <xdr:nvSpPr>
            <xdr:cNvPr id="9" name="CuadroTexto 8">
              <a:extLst>
                <a:ext uri="{FF2B5EF4-FFF2-40B4-BE49-F238E27FC236}">
                  <a16:creationId xmlns:a16="http://schemas.microsoft.com/office/drawing/2014/main" id="{49EE664B-5C8B-44DD-8C78-EDBAE1077254}"/>
                </a:ext>
              </a:extLst>
            </xdr:cNvPr>
            <xdr:cNvSpPr txBox="1"/>
          </xdr:nvSpPr>
          <xdr:spPr>
            <a:xfrm>
              <a:off x="3137509" y="2685770"/>
              <a:ext cx="86357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10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𝑚⋅𝑎_𝑐</a:t>
              </a:r>
              <a:r>
                <a:rPr lang="es-MX" sz="1400" i="0">
                  <a:latin typeface="Cambria Math" panose="02040503050406030204" pitchFamily="18" charset="0"/>
                </a:rPr>
                <a:t>=</a:t>
              </a:r>
              <a:r>
                <a:rPr lang="es-419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q</a:t>
              </a:r>
              <a:r>
                <a:rPr lang="es-MX" sz="110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419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E</a:t>
              </a:r>
              <a:endParaRPr lang="es-MX" sz="1100" baseline="-25000"/>
            </a:p>
          </xdr:txBody>
        </xdr:sp>
      </mc:Fallback>
    </mc:AlternateContent>
    <xdr:clientData/>
  </xdr:oneCellAnchor>
  <xdr:oneCellAnchor>
    <xdr:from>
      <xdr:col>5</xdr:col>
      <xdr:colOff>357049</xdr:colOff>
      <xdr:row>9</xdr:row>
      <xdr:rowOff>178453</xdr:rowOff>
    </xdr:from>
    <xdr:ext cx="717312" cy="2191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CuadroTexto 9">
              <a:extLst>
                <a:ext uri="{FF2B5EF4-FFF2-40B4-BE49-F238E27FC236}">
                  <a16:creationId xmlns:a16="http://schemas.microsoft.com/office/drawing/2014/main" id="{DF24F5CC-DE7C-4155-A80E-058B30FFD456}"/>
                </a:ext>
              </a:extLst>
            </xdr:cNvPr>
            <xdr:cNvSpPr txBox="1"/>
          </xdr:nvSpPr>
          <xdr:spPr>
            <a:xfrm>
              <a:off x="4251093" y="2188508"/>
              <a:ext cx="717312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419" sz="1100" b="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F</m:t>
                    </m:r>
                    <m:r>
                      <m:rPr>
                        <m:sty m:val="p"/>
                      </m:rPr>
                      <a:rPr lang="es-419" sz="1100" b="0" i="0" baseline="-2500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e</m:t>
                    </m:r>
                    <m:r>
                      <a:rPr lang="es-MX" sz="1400" i="0">
                        <a:latin typeface="Cambria Math" panose="02040503050406030204" pitchFamily="18" charset="0"/>
                      </a:rPr>
                      <m:t>=</m:t>
                    </m:r>
                    <m:r>
                      <m:rPr>
                        <m:sty m:val="p"/>
                      </m:rPr>
                      <a:rPr lang="es-419" sz="1400" b="0" i="0">
                        <a:latin typeface="Cambria Math" panose="02040503050406030204" pitchFamily="18" charset="0"/>
                      </a:rPr>
                      <m:t>q</m:t>
                    </m:r>
                    <m:r>
                      <a:rPr lang="es-MX" sz="1400" i="0">
                        <a:latin typeface="Cambria Math" panose="02040503050406030204" pitchFamily="18" charset="0"/>
                      </a:rPr>
                      <m:t>⋅</m:t>
                    </m:r>
                    <m:r>
                      <m:rPr>
                        <m:sty m:val="p"/>
                      </m:rPr>
                      <a:rPr lang="es-419" sz="1400" b="0" i="0">
                        <a:latin typeface="Cambria Math" panose="02040503050406030204" pitchFamily="18" charset="0"/>
                      </a:rPr>
                      <m:t>E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10" name="CuadroTexto 9">
              <a:extLst>
                <a:ext uri="{FF2B5EF4-FFF2-40B4-BE49-F238E27FC236}">
                  <a16:creationId xmlns:a16="http://schemas.microsoft.com/office/drawing/2014/main" id="{DF24F5CC-DE7C-4155-A80E-058B30FFD456}"/>
                </a:ext>
              </a:extLst>
            </xdr:cNvPr>
            <xdr:cNvSpPr txBox="1"/>
          </xdr:nvSpPr>
          <xdr:spPr>
            <a:xfrm>
              <a:off x="4251093" y="2188508"/>
              <a:ext cx="717312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419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F</a:t>
              </a:r>
              <a:r>
                <a:rPr lang="es-419" sz="1100" b="0" i="0" baseline="-2500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e</a:t>
              </a:r>
              <a:r>
                <a:rPr lang="es-MX" sz="1400" i="0">
                  <a:latin typeface="Cambria Math" panose="02040503050406030204" pitchFamily="18" charset="0"/>
                </a:rPr>
                <a:t>=</a:t>
              </a:r>
              <a:r>
                <a:rPr lang="es-419" sz="1400" b="0" i="0">
                  <a:latin typeface="Cambria Math" panose="02040503050406030204" pitchFamily="18" charset="0"/>
                </a:rPr>
                <a:t>q</a:t>
              </a:r>
              <a:r>
                <a:rPr lang="es-MX" sz="1400" i="0">
                  <a:latin typeface="Cambria Math" panose="02040503050406030204" pitchFamily="18" charset="0"/>
                </a:rPr>
                <a:t>⋅</a:t>
              </a:r>
              <a:r>
                <a:rPr lang="es-419" sz="1400" b="0" i="0">
                  <a:latin typeface="Cambria Math" panose="02040503050406030204" pitchFamily="18" charset="0"/>
                </a:rPr>
                <a:t>E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2</xdr:col>
      <xdr:colOff>754577</xdr:colOff>
      <xdr:row>14</xdr:row>
      <xdr:rowOff>57710</xdr:rowOff>
    </xdr:from>
    <xdr:ext cx="703013" cy="34733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CuadroTexto 10">
              <a:extLst>
                <a:ext uri="{FF2B5EF4-FFF2-40B4-BE49-F238E27FC236}">
                  <a16:creationId xmlns:a16="http://schemas.microsoft.com/office/drawing/2014/main" id="{34DCDBBA-7C99-45E9-91E4-42A9D6EADE5C}"/>
                </a:ext>
              </a:extLst>
            </xdr:cNvPr>
            <xdr:cNvSpPr txBox="1"/>
          </xdr:nvSpPr>
          <xdr:spPr>
            <a:xfrm>
              <a:off x="2358419" y="3104309"/>
              <a:ext cx="703013" cy="34733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419" sz="1200" b="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E</m:t>
                    </m:r>
                    <m:r>
                      <a:rPr lang="es-419" sz="1200" b="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419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2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𝑚</m:t>
                        </m:r>
                        <m:r>
                          <a:rPr lang="es-MX" sz="120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b>
                          <m:sSubPr>
                            <m:ctrlPr>
                              <a:rPr lang="es-MX" sz="120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20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𝑎</m:t>
                            </m:r>
                          </m:e>
                          <m:sub>
                            <m:r>
                              <a:rPr lang="es-MX" sz="120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𝑐</m:t>
                            </m:r>
                          </m:sub>
                        </m:sSub>
                      </m:num>
                      <m:den>
                        <m:r>
                          <a:rPr lang="es-419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𝑞</m:t>
                        </m:r>
                      </m:den>
                    </m:f>
                  </m:oMath>
                </m:oMathPara>
              </a14:m>
              <a:endParaRPr lang="es-MX" sz="1200" baseline="-25000"/>
            </a:p>
          </xdr:txBody>
        </xdr:sp>
      </mc:Choice>
      <mc:Fallback xmlns="">
        <xdr:sp macro="" textlink="">
          <xdr:nvSpPr>
            <xdr:cNvPr id="11" name="CuadroTexto 10">
              <a:extLst>
                <a:ext uri="{FF2B5EF4-FFF2-40B4-BE49-F238E27FC236}">
                  <a16:creationId xmlns:a16="http://schemas.microsoft.com/office/drawing/2014/main" id="{34DCDBBA-7C99-45E9-91E4-42A9D6EADE5C}"/>
                </a:ext>
              </a:extLst>
            </xdr:cNvPr>
            <xdr:cNvSpPr txBox="1"/>
          </xdr:nvSpPr>
          <xdr:spPr>
            <a:xfrm>
              <a:off x="2358419" y="3104309"/>
              <a:ext cx="703013" cy="34733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419" sz="12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E</a:t>
              </a:r>
              <a:r>
                <a:rPr lang="es-419" sz="12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=(</a:t>
              </a:r>
              <a:r>
                <a:rPr lang="es-MX" sz="120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𝑚⋅𝑎_𝑐</a:t>
              </a:r>
              <a:r>
                <a:rPr lang="es-419" sz="12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)/𝑞</a:t>
              </a:r>
              <a:endParaRPr lang="es-MX" sz="1200" baseline="-25000"/>
            </a:p>
          </xdr:txBody>
        </xdr:sp>
      </mc:Fallback>
    </mc:AlternateContent>
    <xdr:clientData/>
  </xdr:oneCellAnchor>
  <xdr:twoCellAnchor editAs="oneCell">
    <xdr:from>
      <xdr:col>2</xdr:col>
      <xdr:colOff>11483</xdr:colOff>
      <xdr:row>19</xdr:row>
      <xdr:rowOff>40340</xdr:rowOff>
    </xdr:from>
    <xdr:to>
      <xdr:col>7</xdr:col>
      <xdr:colOff>363445</xdr:colOff>
      <xdr:row>24</xdr:row>
      <xdr:rowOff>98051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BB69E514-A0BA-458E-8357-9AE8F38B8D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0467" b="65590"/>
        <a:stretch/>
      </xdr:blipFill>
      <xdr:spPr>
        <a:xfrm>
          <a:off x="1615325" y="4032436"/>
          <a:ext cx="4903643" cy="1003207"/>
        </a:xfrm>
        <a:prstGeom prst="rect">
          <a:avLst/>
        </a:prstGeom>
      </xdr:spPr>
    </xdr:pic>
    <xdr:clientData/>
  </xdr:twoCellAnchor>
  <xdr:twoCellAnchor>
    <xdr:from>
      <xdr:col>2</xdr:col>
      <xdr:colOff>525275</xdr:colOff>
      <xdr:row>25</xdr:row>
      <xdr:rowOff>91046</xdr:rowOff>
    </xdr:from>
    <xdr:to>
      <xdr:col>8</xdr:col>
      <xdr:colOff>455239</xdr:colOff>
      <xdr:row>37</xdr:row>
      <xdr:rowOff>147078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CuadroTexto 13">
              <a:extLst>
                <a:ext uri="{FF2B5EF4-FFF2-40B4-BE49-F238E27FC236}">
                  <a16:creationId xmlns:a16="http://schemas.microsoft.com/office/drawing/2014/main" id="{CB2699BE-2F85-4E64-81B9-06EE06BEF178}"/>
                </a:ext>
              </a:extLst>
            </xdr:cNvPr>
            <xdr:cNvSpPr txBox="1"/>
          </xdr:nvSpPr>
          <xdr:spPr>
            <a:xfrm>
              <a:off x="2129117" y="5217737"/>
              <a:ext cx="4825534" cy="236724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s-MX" sz="1100"/>
                <a:t>Para</a:t>
              </a:r>
              <a:r>
                <a:rPr lang="es-MX" sz="1100" baseline="0"/>
                <a:t> calcular la fuerza magnética tenemos que encontrar los valores desconocidos que son v y B:</a:t>
              </a:r>
            </a:p>
            <a:p>
              <a:endParaRPr lang="es-MX" sz="1100" baseline="0"/>
            </a:p>
            <a:p>
              <a:endParaRPr lang="es-MX" sz="1100" baseline="0"/>
            </a:p>
            <a:p>
              <a:endParaRPr lang="es-MX" sz="1100" baseline="0"/>
            </a:p>
            <a:p>
              <a:r>
                <a:rPr lang="es-MX" sz="1100" baseline="0"/>
                <a:t>para encontrar el campo magnético y la velocidad de lectron tenemos que sustituir los datos dados por el problema, y la constante de Permeabilidad magnética del vacío solo en B.</a:t>
              </a:r>
            </a:p>
            <a:p>
              <a:endParaRPr lang="es-MX" sz="1100" baseline="0"/>
            </a:p>
            <a:p>
              <a:endParaRPr lang="es-MX" sz="1100" baseline="0"/>
            </a:p>
            <a:p>
              <a:r>
                <a:rPr lang="es-MX" sz="1100" baseline="0"/>
                <a:t>                                                                               </a:t>
              </a:r>
              <a14:m>
                <m:oMath xmlns:m="http://schemas.openxmlformats.org/officeDocument/2006/math">
                  <m:r>
                    <a:rPr lang="es-MX" sz="1100" i="1" baseline="0">
                      <a:latin typeface="Cambria Math" panose="02040503050406030204" pitchFamily="18" charset="0"/>
                    </a:rPr>
                    <m:t>𝑣</m:t>
                  </m:r>
                  <m:r>
                    <a:rPr lang="es-MX" sz="1100" i="0" baseline="0">
                      <a:latin typeface="Cambria Math" panose="02040503050406030204" pitchFamily="18" charset="0"/>
                    </a:rPr>
                    <m:t>=</m:t>
                  </m:r>
                  <m:rad>
                    <m:radPr>
                      <m:degHide m:val="on"/>
                      <m:ctrlPr>
                        <a:rPr lang="es-MX" sz="1100" i="1" baseline="0">
                          <a:latin typeface="Cambria Math" panose="02040503050406030204" pitchFamily="18" charset="0"/>
                        </a:rPr>
                      </m:ctrlPr>
                    </m:radPr>
                    <m:deg/>
                    <m:e>
                      <m:r>
                        <a:rPr lang="es-MX" sz="1100" i="0" baseline="0">
                          <a:latin typeface="Cambria Math" panose="02040503050406030204" pitchFamily="18" charset="0"/>
                        </a:rPr>
                        <m:t>2⋅</m:t>
                      </m:r>
                      <m:r>
                        <m:rPr>
                          <m:sty m:val="p"/>
                        </m:rPr>
                        <a:rPr lang="es-419" sz="1100" b="0" i="0" baseline="0">
                          <a:latin typeface="Cambria Math" panose="02040503050406030204" pitchFamily="18" charset="0"/>
                        </a:rPr>
                        <m:t>V</m:t>
                      </m:r>
                      <m:r>
                        <a:rPr lang="es-MX" sz="1100" i="0" baseline="0">
                          <a:latin typeface="Cambria Math" panose="02040503050406030204" pitchFamily="18" charset="0"/>
                        </a:rPr>
                        <m:t>⋅</m:t>
                      </m:r>
                      <m:d>
                        <m:dPr>
                          <m:ctrlPr>
                            <a:rPr lang="es-MX" sz="1100" i="1" baseline="0">
                              <a:latin typeface="Cambria Math" panose="02040503050406030204" pitchFamily="18" charset="0"/>
                            </a:rPr>
                          </m:ctrlPr>
                        </m:dPr>
                        <m:e>
                          <m:f>
                            <m:fPr>
                              <m:ctrlPr>
                                <a:rPr lang="es-MX" sz="1100" i="1" baseline="0">
                                  <a:latin typeface="Cambria Math" panose="02040503050406030204" pitchFamily="18" charset="0"/>
                                </a:rPr>
                              </m:ctrlPr>
                            </m:fPr>
                            <m:num>
                              <m:r>
                                <a:rPr lang="es-MX" sz="1100" i="1" baseline="0">
                                  <a:latin typeface="Cambria Math" panose="02040503050406030204" pitchFamily="18" charset="0"/>
                                </a:rPr>
                                <m:t>𝑞</m:t>
                              </m:r>
                            </m:num>
                            <m:den>
                              <m:r>
                                <a:rPr lang="es-MX" sz="1100" i="1" baseline="0">
                                  <a:latin typeface="Cambria Math" panose="02040503050406030204" pitchFamily="18" charset="0"/>
                                </a:rPr>
                                <m:t>𝑚</m:t>
                              </m:r>
                            </m:den>
                          </m:f>
                        </m:e>
                      </m:d>
                    </m:e>
                  </m:rad>
                </m:oMath>
              </a14:m>
              <a:endParaRPr lang="es-MX" sz="1100" baseline="0"/>
            </a:p>
            <a:p>
              <a:endParaRPr lang="es-MX" sz="1100" baseline="0"/>
            </a:p>
          </xdr:txBody>
        </xdr:sp>
      </mc:Choice>
      <mc:Fallback xmlns="">
        <xdr:sp macro="" textlink="">
          <xdr:nvSpPr>
            <xdr:cNvPr id="14" name="CuadroTexto 13">
              <a:extLst>
                <a:ext uri="{FF2B5EF4-FFF2-40B4-BE49-F238E27FC236}">
                  <a16:creationId xmlns:a16="http://schemas.microsoft.com/office/drawing/2014/main" id="{CB2699BE-2F85-4E64-81B9-06EE06BEF178}"/>
                </a:ext>
              </a:extLst>
            </xdr:cNvPr>
            <xdr:cNvSpPr txBox="1"/>
          </xdr:nvSpPr>
          <xdr:spPr>
            <a:xfrm>
              <a:off x="2129117" y="5217737"/>
              <a:ext cx="4825534" cy="236724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s-MX" sz="1100"/>
                <a:t>Para</a:t>
              </a:r>
              <a:r>
                <a:rPr lang="es-MX" sz="1100" baseline="0"/>
                <a:t> calcular la fuerza magnética tenemos que encontrar los valores desconocidos que son v y B:</a:t>
              </a:r>
            </a:p>
            <a:p>
              <a:endParaRPr lang="es-MX" sz="1100" baseline="0"/>
            </a:p>
            <a:p>
              <a:endParaRPr lang="es-MX" sz="1100" baseline="0"/>
            </a:p>
            <a:p>
              <a:endParaRPr lang="es-MX" sz="1100" baseline="0"/>
            </a:p>
            <a:p>
              <a:r>
                <a:rPr lang="es-MX" sz="1100" baseline="0"/>
                <a:t>para encotrar el campo magnetico y la velocidad de lectron tenemos que sustituir los datos dados por el problema, y la constante de Permeabilidad magnetica del vacio solo en B.</a:t>
              </a:r>
            </a:p>
            <a:p>
              <a:endParaRPr lang="es-MX" sz="1100" baseline="0"/>
            </a:p>
            <a:p>
              <a:endParaRPr lang="es-MX" sz="1100" baseline="0"/>
            </a:p>
            <a:p>
              <a:r>
                <a:rPr lang="es-MX" sz="1100" baseline="0"/>
                <a:t>                                                                               </a:t>
              </a:r>
              <a:r>
                <a:rPr lang="es-MX" sz="1100" i="0" baseline="0">
                  <a:latin typeface="Cambria Math" panose="02040503050406030204" pitchFamily="18" charset="0"/>
                </a:rPr>
                <a:t>𝑣=√(2⋅</a:t>
              </a:r>
              <a:r>
                <a:rPr lang="es-419" sz="1100" b="0" i="0" baseline="0">
                  <a:latin typeface="Cambria Math" panose="02040503050406030204" pitchFamily="18" charset="0"/>
                </a:rPr>
                <a:t>V</a:t>
              </a:r>
              <a:r>
                <a:rPr lang="es-MX" sz="1100" i="0" baseline="0">
                  <a:latin typeface="Cambria Math" panose="02040503050406030204" pitchFamily="18" charset="0"/>
                </a:rPr>
                <a:t>⋅(𝑞/𝑚) )</a:t>
              </a:r>
              <a:endParaRPr lang="es-MX" sz="1100" baseline="0"/>
            </a:p>
            <a:p>
              <a:endParaRPr lang="es-MX" sz="1100" baseline="0"/>
            </a:p>
            <a:p>
              <a:endParaRPr lang="es-MX" sz="1100" baseline="0"/>
            </a:p>
          </xdr:txBody>
        </xdr:sp>
      </mc:Fallback>
    </mc:AlternateContent>
    <xdr:clientData/>
  </xdr:twoCellAnchor>
  <xdr:oneCellAnchor>
    <xdr:from>
      <xdr:col>3</xdr:col>
      <xdr:colOff>735385</xdr:colOff>
      <xdr:row>28</xdr:row>
      <xdr:rowOff>42021</xdr:rowOff>
    </xdr:from>
    <xdr:ext cx="1038746" cy="24512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CuadroTexto 14">
              <a:extLst>
                <a:ext uri="{FF2B5EF4-FFF2-40B4-BE49-F238E27FC236}">
                  <a16:creationId xmlns:a16="http://schemas.microsoft.com/office/drawing/2014/main" id="{94A75E9A-054D-40A5-8692-7D37324B5DB5}"/>
                </a:ext>
              </a:extLst>
            </xdr:cNvPr>
            <xdr:cNvSpPr txBox="1"/>
          </xdr:nvSpPr>
          <xdr:spPr>
            <a:xfrm>
              <a:off x="3102628" y="5736010"/>
              <a:ext cx="1038746" cy="2451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s-MX" sz="11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100" i="1">
                            <a:latin typeface="Cambria Math" panose="02040503050406030204" pitchFamily="18" charset="0"/>
                          </a:rPr>
                          <m:t>𝐹</m:t>
                        </m:r>
                      </m:e>
                      <m:sub>
                        <m:r>
                          <a:rPr lang="es-MX" sz="1100" i="1">
                            <a:latin typeface="Cambria Math" panose="02040503050406030204" pitchFamily="18" charset="0"/>
                          </a:rPr>
                          <m:t>𝑚</m:t>
                        </m:r>
                      </m:sub>
                    </m:sSub>
                    <m:r>
                      <a:rPr lang="es-MX" sz="110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s-MX" sz="1100" i="1">
                        <a:latin typeface="Cambria Math" panose="02040503050406030204" pitchFamily="18" charset="0"/>
                      </a:rPr>
                      <m:t>𝑞</m:t>
                    </m:r>
                    <m:r>
                      <a:rPr lang="es-MX" sz="1100" i="1">
                        <a:latin typeface="Cambria Math" panose="02040503050406030204" pitchFamily="18" charset="0"/>
                      </a:rPr>
                      <m:t>⋅</m:t>
                    </m:r>
                    <m:r>
                      <a:rPr lang="es-MX" sz="1100" i="1">
                        <a:latin typeface="Cambria Math" panose="02040503050406030204" pitchFamily="18" charset="0"/>
                      </a:rPr>
                      <m:t>𝑣</m:t>
                    </m:r>
                    <m:r>
                      <a:rPr lang="es-MX" sz="1100" i="1">
                        <a:latin typeface="Cambria Math" panose="02040503050406030204" pitchFamily="18" charset="0"/>
                      </a:rPr>
                      <m:t>⋅</m:t>
                    </m:r>
                    <m:r>
                      <a:rPr lang="es-MX" sz="1100" i="1">
                        <a:latin typeface="Cambria Math" panose="02040503050406030204" pitchFamily="18" charset="0"/>
                      </a:rPr>
                      <m:t>𝐵</m:t>
                    </m:r>
                  </m:oMath>
                </m:oMathPara>
              </a14:m>
              <a:endParaRPr lang="es-419" sz="1100" i="1">
                <a:latin typeface="Cambria Math" panose="02040503050406030204" pitchFamily="18" charset="0"/>
              </a:endParaRPr>
            </a:p>
            <a:p>
              <a:endParaRPr lang="es-419" sz="1100" i="1">
                <a:latin typeface="Cambria Math" panose="02040503050406030204" pitchFamily="18" charset="0"/>
              </a:endParaRPr>
            </a:p>
            <a:p>
              <a:endParaRPr lang="es-419" sz="1100" i="1">
                <a:latin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15" name="CuadroTexto 14">
              <a:extLst>
                <a:ext uri="{FF2B5EF4-FFF2-40B4-BE49-F238E27FC236}">
                  <a16:creationId xmlns:a16="http://schemas.microsoft.com/office/drawing/2014/main" id="{94A75E9A-054D-40A5-8692-7D37324B5DB5}"/>
                </a:ext>
              </a:extLst>
            </xdr:cNvPr>
            <xdr:cNvSpPr txBox="1"/>
          </xdr:nvSpPr>
          <xdr:spPr>
            <a:xfrm>
              <a:off x="3102628" y="5736010"/>
              <a:ext cx="1038746" cy="2451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s-MX" sz="1100" i="0">
                  <a:latin typeface="Cambria Math" panose="02040503050406030204" pitchFamily="18" charset="0"/>
                </a:rPr>
                <a:t>𝐹_𝑚=𝑞⋅𝑣⋅𝐵</a:t>
              </a:r>
              <a:endParaRPr lang="es-419" sz="1100" i="1">
                <a:latin typeface="Cambria Math" panose="02040503050406030204" pitchFamily="18" charset="0"/>
              </a:endParaRPr>
            </a:p>
            <a:p>
              <a:endParaRPr lang="es-419" sz="1100" i="1">
                <a:latin typeface="Cambria Math" panose="02040503050406030204" pitchFamily="18" charset="0"/>
              </a:endParaRPr>
            </a:p>
            <a:p>
              <a:endParaRPr lang="es-419" sz="1100" i="1">
                <a:latin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3</xdr:col>
      <xdr:colOff>628649</xdr:colOff>
      <xdr:row>32</xdr:row>
      <xdr:rowOff>131388</xdr:rowOff>
    </xdr:from>
    <xdr:ext cx="865943" cy="74289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CuadroTexto 15">
              <a:extLst>
                <a:ext uri="{FF2B5EF4-FFF2-40B4-BE49-F238E27FC236}">
                  <a16:creationId xmlns:a16="http://schemas.microsoft.com/office/drawing/2014/main" id="{E23BACB1-4CC9-42D9-919F-08B7A4D175D7}"/>
                </a:ext>
              </a:extLst>
            </xdr:cNvPr>
            <xdr:cNvSpPr txBox="1"/>
          </xdr:nvSpPr>
          <xdr:spPr>
            <a:xfrm>
              <a:off x="2995892" y="6623796"/>
              <a:ext cx="865943" cy="7428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endParaRPr lang="es-419" sz="110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 i="1">
                        <a:latin typeface="Cambria Math" panose="02040503050406030204" pitchFamily="18" charset="0"/>
                      </a:rPr>
                      <m:t>𝐵</m:t>
                    </m:r>
                    <m:r>
                      <a:rPr lang="es-MX" sz="110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MX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s-MX" sz="1100" i="1">
                            <a:solidFill>
                              <a:schemeClr val="accent5">
                                <a:lumMod val="75000"/>
                              </a:schemeClr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  <m:r>
                          <a:rPr lang="es-MX" sz="1100" i="0">
                            <a:solidFill>
                              <a:schemeClr val="accent5">
                                <a:lumMod val="75000"/>
                              </a:schemeClr>
                            </a:solidFill>
                            <a:latin typeface="Cambria Math" panose="02040503050406030204" pitchFamily="18" charset="0"/>
                          </a:rPr>
                          <m:t>⋅</m:t>
                        </m:r>
                        <m:sSub>
                          <m:sSubPr>
                            <m:ctrlPr>
                              <a:rPr lang="es-MX" sz="1100" i="1">
                                <a:solidFill>
                                  <a:schemeClr val="accent5">
                                    <a:lumMod val="75000"/>
                                  </a:schemeClr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s-MX" sz="1100" i="1">
                                <a:solidFill>
                                  <a:schemeClr val="accent5">
                                    <a:lumMod val="75000"/>
                                  </a:schemeClr>
                                </a:solidFill>
                                <a:latin typeface="Cambria Math" panose="02040503050406030204" pitchFamily="18" charset="0"/>
                              </a:rPr>
                              <m:t>𝜇</m:t>
                            </m:r>
                          </m:e>
                          <m:sub>
                            <m:r>
                              <a:rPr lang="es-MX" sz="1100" i="0">
                                <a:solidFill>
                                  <a:schemeClr val="accent5">
                                    <a:lumMod val="75000"/>
                                  </a:schemeClr>
                                </a:solidFill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  <m:r>
                          <a:rPr lang="es-MX" sz="1100" i="0">
                            <a:solidFill>
                              <a:schemeClr val="accent5">
                                <a:lumMod val="75000"/>
                              </a:schemeClr>
                            </a:solidFill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100" i="1">
                            <a:solidFill>
                              <a:schemeClr val="accent5">
                                <a:lumMod val="75000"/>
                              </a:schemeClr>
                            </a:solidFill>
                            <a:latin typeface="Cambria Math" panose="02040503050406030204" pitchFamily="18" charset="0"/>
                          </a:rPr>
                          <m:t>𝐼</m:t>
                        </m:r>
                      </m:num>
                      <m:den>
                        <m:sSup>
                          <m:sSupPr>
                            <m:ctrlPr>
                              <a:rPr lang="es-MX" sz="1100" i="1">
                                <a:solidFill>
                                  <a:srgbClr val="7030A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d>
                              <m:dPr>
                                <m:ctrlPr>
                                  <a:rPr lang="es-MX" sz="1100" i="1">
                                    <a:solidFill>
                                      <a:srgbClr val="7030A0"/>
                                    </a:solidFill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f>
                                  <m:fPr>
                                    <m:ctrlPr>
                                      <a:rPr lang="es-MX" sz="1100" i="1">
                                        <a:solidFill>
                                          <a:srgbClr val="7030A0"/>
                                        </a:solidFill>
                                        <a:latin typeface="Cambria Math" panose="02040503050406030204" pitchFamily="18" charset="0"/>
                                      </a:rPr>
                                    </m:ctrlPr>
                                  </m:fPr>
                                  <m:num>
                                    <m:r>
                                      <a:rPr lang="es-MX" sz="1100" i="0">
                                        <a:solidFill>
                                          <a:srgbClr val="7030A0"/>
                                        </a:solidFill>
                                        <a:latin typeface="Cambria Math" panose="02040503050406030204" pitchFamily="18" charset="0"/>
                                      </a:rPr>
                                      <m:t>5</m:t>
                                    </m:r>
                                  </m:num>
                                  <m:den>
                                    <m:r>
                                      <a:rPr lang="es-MX" sz="1100" i="0">
                                        <a:solidFill>
                                          <a:srgbClr val="7030A0"/>
                                        </a:solidFill>
                                        <a:latin typeface="Cambria Math" panose="02040503050406030204" pitchFamily="18" charset="0"/>
                                      </a:rPr>
                                      <m:t>4</m:t>
                                    </m:r>
                                  </m:den>
                                </m:f>
                              </m:e>
                            </m:d>
                          </m:e>
                          <m:sup>
                            <m:f>
                              <m:fPr>
                                <m:ctrlPr>
                                  <a:rPr lang="es-MX" sz="1100" i="1">
                                    <a:solidFill>
                                      <a:srgbClr val="7030A0"/>
                                    </a:solidFill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s-MX" sz="1100" i="0">
                                    <a:solidFill>
                                      <a:srgbClr val="7030A0"/>
                                    </a:solidFill>
                                    <a:latin typeface="Cambria Math" panose="02040503050406030204" pitchFamily="18" charset="0"/>
                                  </a:rPr>
                                  <m:t>3</m:t>
                                </m:r>
                              </m:num>
                              <m:den>
                                <m:r>
                                  <a:rPr lang="es-MX" sz="1100" i="0">
                                    <a:solidFill>
                                      <a:srgbClr val="7030A0"/>
                                    </a:solidFill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sup>
                        </m:sSup>
                        <m:r>
                          <a:rPr lang="es-MX" sz="11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100" i="1">
                            <a:solidFill>
                              <a:srgbClr val="7030A0"/>
                            </a:solidFill>
                            <a:latin typeface="Cambria Math" panose="02040503050406030204" pitchFamily="18" charset="0"/>
                          </a:rPr>
                          <m:t>𝑎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16" name="CuadroTexto 15">
              <a:extLst>
                <a:ext uri="{FF2B5EF4-FFF2-40B4-BE49-F238E27FC236}">
                  <a16:creationId xmlns:a16="http://schemas.microsoft.com/office/drawing/2014/main" id="{E23BACB1-4CC9-42D9-919F-08B7A4D175D7}"/>
                </a:ext>
              </a:extLst>
            </xdr:cNvPr>
            <xdr:cNvSpPr txBox="1"/>
          </xdr:nvSpPr>
          <xdr:spPr>
            <a:xfrm>
              <a:off x="2995892" y="6623796"/>
              <a:ext cx="865943" cy="7428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endParaRPr lang="es-419" sz="1100" i="1">
                <a:latin typeface="Cambria Math" panose="02040503050406030204" pitchFamily="18" charset="0"/>
              </a:endParaRPr>
            </a:p>
            <a:p>
              <a:r>
                <a:rPr lang="es-MX" sz="1100" i="0">
                  <a:latin typeface="Cambria Math" panose="02040503050406030204" pitchFamily="18" charset="0"/>
                </a:rPr>
                <a:t>𝐵=(</a:t>
              </a:r>
              <a:r>
                <a:rPr lang="es-MX" sz="1100" i="0">
                  <a:solidFill>
                    <a:schemeClr val="accent5">
                      <a:lumMod val="75000"/>
                    </a:schemeClr>
                  </a:solidFill>
                  <a:latin typeface="Cambria Math" panose="02040503050406030204" pitchFamily="18" charset="0"/>
                </a:rPr>
                <a:t>𝑁⋅𝜇_0⋅𝐼)/(</a:t>
              </a:r>
              <a:r>
                <a:rPr lang="es-MX" sz="1100" i="0">
                  <a:solidFill>
                    <a:srgbClr val="7030A0"/>
                  </a:solidFill>
                  <a:latin typeface="Cambria Math" panose="02040503050406030204" pitchFamily="18" charset="0"/>
                </a:rPr>
                <a:t>(5/4)^(3/2)</a:t>
              </a:r>
              <a:r>
                <a:rPr lang="es-MX" sz="1100" i="0">
                  <a:latin typeface="Cambria Math" panose="02040503050406030204" pitchFamily="18" charset="0"/>
                </a:rPr>
                <a:t>⋅</a:t>
              </a:r>
              <a:r>
                <a:rPr lang="es-MX" sz="1100" i="0">
                  <a:solidFill>
                    <a:srgbClr val="7030A0"/>
                  </a:solidFill>
                  <a:latin typeface="Cambria Math" panose="02040503050406030204" pitchFamily="18" charset="0"/>
                </a:rPr>
                <a:t>𝑎)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2</xdr:col>
      <xdr:colOff>40667</xdr:colOff>
      <xdr:row>127</xdr:row>
      <xdr:rowOff>173181</xdr:rowOff>
    </xdr:from>
    <xdr:to>
      <xdr:col>9</xdr:col>
      <xdr:colOff>269727</xdr:colOff>
      <xdr:row>138</xdr:row>
      <xdr:rowOff>76134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E8F0E89-FD2F-42EF-BC3B-AC800F4468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76689" b="1583"/>
        <a:stretch/>
      </xdr:blipFill>
      <xdr:spPr>
        <a:xfrm>
          <a:off x="1642599" y="19439658"/>
          <a:ext cx="6286532" cy="2078184"/>
        </a:xfrm>
        <a:prstGeom prst="rect">
          <a:avLst/>
        </a:prstGeom>
      </xdr:spPr>
    </xdr:pic>
    <xdr:clientData/>
  </xdr:twoCellAnchor>
  <xdr:twoCellAnchor editAs="oneCell">
    <xdr:from>
      <xdr:col>2</xdr:col>
      <xdr:colOff>41532</xdr:colOff>
      <xdr:row>90</xdr:row>
      <xdr:rowOff>32234</xdr:rowOff>
    </xdr:from>
    <xdr:to>
      <xdr:col>7</xdr:col>
      <xdr:colOff>363375</xdr:colOff>
      <xdr:row>96</xdr:row>
      <xdr:rowOff>192641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7557B52C-60D0-486F-BA55-0F367B318B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56637" b="25370"/>
        <a:stretch/>
      </xdr:blipFill>
      <xdr:spPr>
        <a:xfrm>
          <a:off x="1643464" y="15791779"/>
          <a:ext cx="4863974" cy="1331573"/>
        </a:xfrm>
        <a:prstGeom prst="rect">
          <a:avLst/>
        </a:prstGeom>
      </xdr:spPr>
    </xdr:pic>
    <xdr:clientData/>
  </xdr:twoCellAnchor>
  <xdr:twoCellAnchor editAs="oneCell">
    <xdr:from>
      <xdr:col>2</xdr:col>
      <xdr:colOff>224199</xdr:colOff>
      <xdr:row>163</xdr:row>
      <xdr:rowOff>60878</xdr:rowOff>
    </xdr:from>
    <xdr:to>
      <xdr:col>7</xdr:col>
      <xdr:colOff>511535</xdr:colOff>
      <xdr:row>171</xdr:row>
      <xdr:rowOff>173182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42130116-B708-48B9-A1A2-68325812EF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69967"/>
        <a:stretch/>
      </xdr:blipFill>
      <xdr:spPr>
        <a:xfrm>
          <a:off x="1826131" y="26341219"/>
          <a:ext cx="4827278" cy="1670940"/>
        </a:xfrm>
        <a:prstGeom prst="rect">
          <a:avLst/>
        </a:prstGeom>
      </xdr:spPr>
    </xdr:pic>
    <xdr:clientData/>
  </xdr:twoCellAnchor>
  <xdr:twoCellAnchor editAs="oneCell">
    <xdr:from>
      <xdr:col>2</xdr:col>
      <xdr:colOff>94314</xdr:colOff>
      <xdr:row>192</xdr:row>
      <xdr:rowOff>108239</xdr:rowOff>
    </xdr:from>
    <xdr:to>
      <xdr:col>7</xdr:col>
      <xdr:colOff>379461</xdr:colOff>
      <xdr:row>200</xdr:row>
      <xdr:rowOff>151535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14570C89-34F2-4FE0-92FF-EF3C1B2852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534" b="37674"/>
        <a:stretch/>
      </xdr:blipFill>
      <xdr:spPr>
        <a:xfrm>
          <a:off x="1696246" y="32038637"/>
          <a:ext cx="4827278" cy="1601932"/>
        </a:xfrm>
        <a:prstGeom prst="rect">
          <a:avLst/>
        </a:prstGeom>
      </xdr:spPr>
    </xdr:pic>
    <xdr:clientData/>
  </xdr:twoCellAnchor>
  <xdr:twoCellAnchor editAs="oneCell">
    <xdr:from>
      <xdr:col>15</xdr:col>
      <xdr:colOff>339747</xdr:colOff>
      <xdr:row>59</xdr:row>
      <xdr:rowOff>17317</xdr:rowOff>
    </xdr:from>
    <xdr:to>
      <xdr:col>28</xdr:col>
      <xdr:colOff>502226</xdr:colOff>
      <xdr:row>99</xdr:row>
      <xdr:rowOff>123758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511621BF-5C75-4D58-934F-C448617A10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11193" r="45058" b="12519"/>
        <a:stretch/>
      </xdr:blipFill>
      <xdr:spPr>
        <a:xfrm>
          <a:off x="12220020" y="11810999"/>
          <a:ext cx="10068479" cy="7758547"/>
        </a:xfrm>
        <a:prstGeom prst="rect">
          <a:avLst/>
        </a:prstGeom>
      </xdr:spPr>
    </xdr:pic>
    <xdr:clientData/>
  </xdr:twoCellAnchor>
  <xdr:twoCellAnchor>
    <xdr:from>
      <xdr:col>2</xdr:col>
      <xdr:colOff>491673</xdr:colOff>
      <xdr:row>54</xdr:row>
      <xdr:rowOff>37849</xdr:rowOff>
    </xdr:from>
    <xdr:to>
      <xdr:col>7</xdr:col>
      <xdr:colOff>727752</xdr:colOff>
      <xdr:row>69</xdr:row>
      <xdr:rowOff>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CuadroTexto 22">
              <a:extLst>
                <a:ext uri="{FF2B5EF4-FFF2-40B4-BE49-F238E27FC236}">
                  <a16:creationId xmlns:a16="http://schemas.microsoft.com/office/drawing/2014/main" id="{A8FA86D2-E151-4709-8727-9D35111FF615}"/>
                </a:ext>
              </a:extLst>
            </xdr:cNvPr>
            <xdr:cNvSpPr txBox="1"/>
          </xdr:nvSpPr>
          <xdr:spPr>
            <a:xfrm>
              <a:off x="2086308" y="10932737"/>
              <a:ext cx="4431360" cy="2883864"/>
            </a:xfrm>
            <a:prstGeom prst="rect">
              <a:avLst/>
            </a:prstGeom>
            <a:solidFill>
              <a:schemeClr val="accent4">
                <a:lumMod val="20000"/>
                <a:lumOff val="8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r>
                <a:rPr lang="es-MX" sz="1100" baseline="0"/>
                <a:t>El haz es perpendicular al campo</a:t>
              </a:r>
            </a:p>
            <a:p>
              <a:endParaRPr lang="es-MX" sz="1100" baseline="0"/>
            </a:p>
            <a:p>
              <a:endParaRPr lang="es-MX" sz="1100" i="1" baseline="0">
                <a:latin typeface="Cambria Math" panose="02040503050406030204" pitchFamily="18" charset="0"/>
              </a:endParaRPr>
            </a:p>
            <a:p>
              <a:endParaRPr lang="es-MX" sz="1100" i="1" baseline="0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 i="1" baseline="0">
                        <a:latin typeface="Cambria Math" panose="02040503050406030204" pitchFamily="18" charset="0"/>
                      </a:rPr>
                      <m:t>𝐵</m:t>
                    </m:r>
                    <m:r>
                      <a:rPr lang="es-MX" sz="1100" i="0" baseline="0">
                        <a:latin typeface="Cambria Math" panose="02040503050406030204" pitchFamily="18" charset="0"/>
                      </a:rPr>
                      <m:t>=0.7</m:t>
                    </m:r>
                    <m:r>
                      <m:rPr>
                        <m:sty m:val="p"/>
                      </m:rPr>
                      <a:rPr lang="es-ES" sz="1100" b="0" i="0" baseline="0">
                        <a:latin typeface="Cambria Math" panose="02040503050406030204" pitchFamily="18" charset="0"/>
                      </a:rPr>
                      <m:t>mT</m:t>
                    </m:r>
                    <m:d>
                      <m:dPr>
                        <m:ctrlPr>
                          <a:rPr lang="es-MX" sz="1100" i="1" baseline="0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f>
                          <m:fPr>
                            <m:ctrlPr>
                              <a:rPr lang="es-MX" sz="1100" i="1" baseline="0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s-MX" sz="1100" i="0" baseline="0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m:rPr>
                                <m:sty m:val="p"/>
                              </m:rPr>
                              <a:rPr lang="es-ES" sz="1100" b="0" i="0" baseline="0">
                                <a:latin typeface="Cambria Math" panose="02040503050406030204" pitchFamily="18" charset="0"/>
                              </a:rPr>
                              <m:t>T</m:t>
                            </m:r>
                          </m:num>
                          <m:den>
                            <m:r>
                              <a:rPr lang="es-MX" sz="1100" i="0" baseline="0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es-ES" sz="1100" b="0" i="0" baseline="0">
                                <a:latin typeface="Cambria Math" panose="02040503050406030204" pitchFamily="18" charset="0"/>
                              </a:rPr>
                              <m:t>000</m:t>
                            </m:r>
                            <m:r>
                              <a:rPr lang="es-ES" sz="1100" b="0" i="1" baseline="0">
                                <a:latin typeface="Cambria Math" panose="02040503050406030204" pitchFamily="18" charset="0"/>
                              </a:rPr>
                              <m:t> </m:t>
                            </m:r>
                            <m:r>
                              <a:rPr lang="es-ES" sz="1100" b="0" i="1" baseline="0">
                                <a:latin typeface="Cambria Math" panose="02040503050406030204" pitchFamily="18" charset="0"/>
                              </a:rPr>
                              <m:t>𝑚𝑇</m:t>
                            </m:r>
                          </m:den>
                        </m:f>
                      </m:e>
                    </m:d>
                    <m:r>
                      <a:rPr lang="es-MX" sz="1100" i="0" baseline="0">
                        <a:latin typeface="Cambria Math" panose="02040503050406030204" pitchFamily="18" charset="0"/>
                      </a:rPr>
                      <m:t>=</m:t>
                    </m:r>
                    <m:r>
                      <a:rPr lang="es-ES" sz="1100" b="0" i="0" baseline="0">
                        <a:latin typeface="Cambria Math" panose="02040503050406030204" pitchFamily="18" charset="0"/>
                      </a:rPr>
                      <m:t>0.0007 </m:t>
                    </m:r>
                    <m:r>
                      <a:rPr lang="es-MX" sz="1100" i="1" baseline="0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s-MX" sz="1100" baseline="0"/>
            </a:p>
            <a:p>
              <a:endParaRPr lang="es-MX" sz="1100" baseline="0"/>
            </a:p>
            <a:p>
              <a:r>
                <a:rPr lang="es-MX" sz="1100" baseline="0"/>
                <a:t>El haz tiene un radio, por lo tanto, se le puede asociar una Fc</a:t>
              </a:r>
            </a:p>
            <a:p>
              <a:endParaRPr lang="es-MX" sz="1100" baseline="0"/>
            </a:p>
            <a:p>
              <a:pPr algn="ctr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 i="1" baseline="0">
                        <a:latin typeface="Cambria Math" panose="02040503050406030204" pitchFamily="18" charset="0"/>
                      </a:rPr>
                      <m:t>𝑟</m:t>
                    </m:r>
                    <m:r>
                      <a:rPr lang="es-MX" sz="1100" i="0" baseline="0">
                        <a:latin typeface="Cambria Math" panose="02040503050406030204" pitchFamily="18" charset="0"/>
                      </a:rPr>
                      <m:t>=56</m:t>
                    </m:r>
                    <m:r>
                      <a:rPr lang="es-ES" sz="1100" b="0" i="0" baseline="0">
                        <a:latin typeface="Cambria Math" panose="02040503050406030204" pitchFamily="18" charset="0"/>
                      </a:rPr>
                      <m:t>.8561</m:t>
                    </m:r>
                    <m:r>
                      <a:rPr lang="es-MX" sz="1100" i="0" baseline="0">
                        <a:latin typeface="Cambria Math" panose="02040503050406030204" pitchFamily="18" charset="0"/>
                      </a:rPr>
                      <m:t>×</m:t>
                    </m:r>
                    <m:sSup>
                      <m:sSupPr>
                        <m:ctrlPr>
                          <a:rPr lang="es-MX" sz="1100" i="1" baseline="0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s-MX" sz="1100" i="0" baseline="0">
                            <a:latin typeface="Cambria Math" panose="02040503050406030204" pitchFamily="18" charset="0"/>
                          </a:rPr>
                          <m:t>10</m:t>
                        </m:r>
                      </m:e>
                      <m:sup>
                        <m:r>
                          <a:rPr lang="es-MX" sz="1100" i="0" baseline="0">
                            <a:latin typeface="Cambria Math" panose="02040503050406030204" pitchFamily="18" charset="0"/>
                          </a:rPr>
                          <m:t>−3</m:t>
                        </m:r>
                      </m:sup>
                    </m:sSup>
                    <m:r>
                      <a:rPr lang="es-MX" sz="1100" i="1" baseline="0">
                        <a:latin typeface="Cambria Math" panose="02040503050406030204" pitchFamily="18" charset="0"/>
                      </a:rPr>
                      <m:t>𝑚</m:t>
                    </m:r>
                  </m:oMath>
                </m:oMathPara>
              </a14:m>
              <a:endParaRPr lang="es-MX" sz="1100" baseline="0"/>
            </a:p>
            <a:p>
              <a:pPr algn="ctr"/>
              <a:endParaRPr lang="es-MX" sz="1100" baseline="0"/>
            </a:p>
            <a:p>
              <a:pPr algn="ctr"/>
              <a:r>
                <a:rPr lang="es-MX" sz="1100" baseline="0"/>
                <a:t>Se requiere que el haz, recupere su forma recta, sise le ate aplicando un B, la única forma de lógralo es aplicando un F</a:t>
              </a:r>
              <a:r>
                <a:rPr lang="es-MX" sz="1100" baseline="-25000"/>
                <a:t>E</a:t>
              </a:r>
              <a:r>
                <a:rPr lang="es-MX" sz="1100" baseline="0"/>
                <a:t>, tal que </a:t>
              </a:r>
            </a:p>
            <a:p>
              <a:pPr algn="ctr"/>
              <a:r>
                <a:rPr lang="es-MX" sz="1400" baseline="0">
                  <a:solidFill>
                    <a:srgbClr val="FF0000"/>
                  </a:solidFill>
                </a:rPr>
                <a:t>F</a:t>
              </a:r>
              <a:r>
                <a:rPr lang="es-MX" sz="1400" baseline="-25000">
                  <a:solidFill>
                    <a:srgbClr val="FF0000"/>
                  </a:solidFill>
                </a:rPr>
                <a:t>e</a:t>
              </a:r>
              <a:r>
                <a:rPr lang="es-MX" sz="1400" baseline="0">
                  <a:solidFill>
                    <a:srgbClr val="FF0000"/>
                  </a:solidFill>
                </a:rPr>
                <a:t>=F</a:t>
              </a:r>
              <a:r>
                <a:rPr lang="es-MX" sz="1400" baseline="-25000">
                  <a:solidFill>
                    <a:srgbClr val="FF0000"/>
                  </a:solidFill>
                </a:rPr>
                <a:t>m</a:t>
              </a:r>
            </a:p>
          </xdr:txBody>
        </xdr:sp>
      </mc:Choice>
      <mc:Fallback xmlns="">
        <xdr:sp macro="" textlink="">
          <xdr:nvSpPr>
            <xdr:cNvPr id="23" name="CuadroTexto 22">
              <a:extLst>
                <a:ext uri="{FF2B5EF4-FFF2-40B4-BE49-F238E27FC236}">
                  <a16:creationId xmlns:a16="http://schemas.microsoft.com/office/drawing/2014/main" id="{A8FA86D2-E151-4709-8727-9D35111FF615}"/>
                </a:ext>
              </a:extLst>
            </xdr:cNvPr>
            <xdr:cNvSpPr txBox="1"/>
          </xdr:nvSpPr>
          <xdr:spPr>
            <a:xfrm>
              <a:off x="2086308" y="10932737"/>
              <a:ext cx="4431360" cy="2883864"/>
            </a:xfrm>
            <a:prstGeom prst="rect">
              <a:avLst/>
            </a:prstGeom>
            <a:solidFill>
              <a:schemeClr val="accent4">
                <a:lumMod val="20000"/>
                <a:lumOff val="8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r>
                <a:rPr lang="es-MX" sz="1100" baseline="0"/>
                <a:t>El haz es perpendicular al campo</a:t>
              </a:r>
            </a:p>
            <a:p>
              <a:endParaRPr lang="es-MX" sz="1100" baseline="0"/>
            </a:p>
            <a:p>
              <a:endParaRPr lang="es-MX" sz="1100" i="1" baseline="0">
                <a:latin typeface="Cambria Math" panose="02040503050406030204" pitchFamily="18" charset="0"/>
              </a:endParaRPr>
            </a:p>
            <a:p>
              <a:endParaRPr lang="es-MX" sz="1100" i="1" baseline="0">
                <a:latin typeface="Cambria Math" panose="02040503050406030204" pitchFamily="18" charset="0"/>
              </a:endParaRPr>
            </a:p>
            <a:p>
              <a:r>
                <a:rPr lang="es-MX" sz="1100" i="0" baseline="0">
                  <a:latin typeface="Cambria Math" panose="02040503050406030204" pitchFamily="18" charset="0"/>
                </a:rPr>
                <a:t>𝐵=0.7</a:t>
              </a:r>
              <a:r>
                <a:rPr lang="es-ES" sz="1100" b="0" i="0" baseline="0">
                  <a:latin typeface="Cambria Math" panose="02040503050406030204" pitchFamily="18" charset="0"/>
                </a:rPr>
                <a:t>mT</a:t>
              </a:r>
              <a:r>
                <a:rPr lang="es-MX" sz="1100" i="0" baseline="0">
                  <a:latin typeface="Cambria Math" panose="02040503050406030204" pitchFamily="18" charset="0"/>
                </a:rPr>
                <a:t>(1</a:t>
              </a:r>
              <a:r>
                <a:rPr lang="es-ES" sz="1100" b="0" i="0" baseline="0">
                  <a:latin typeface="Cambria Math" panose="02040503050406030204" pitchFamily="18" charset="0"/>
                </a:rPr>
                <a:t>T</a:t>
              </a:r>
              <a:r>
                <a:rPr lang="es-MX" sz="1100" b="0" i="0" baseline="0">
                  <a:latin typeface="Cambria Math" panose="02040503050406030204" pitchFamily="18" charset="0"/>
                </a:rPr>
                <a:t>/(</a:t>
              </a:r>
              <a:r>
                <a:rPr lang="es-MX" sz="1100" i="0" baseline="0">
                  <a:latin typeface="Cambria Math" panose="02040503050406030204" pitchFamily="18" charset="0"/>
                </a:rPr>
                <a:t>1</a:t>
              </a:r>
              <a:r>
                <a:rPr lang="es-ES" sz="1100" b="0" i="0" baseline="0">
                  <a:latin typeface="Cambria Math" panose="02040503050406030204" pitchFamily="18" charset="0"/>
                </a:rPr>
                <a:t>000 𝑚𝑇</a:t>
              </a:r>
              <a:r>
                <a:rPr lang="es-MX" sz="1100" b="0" i="0" baseline="0">
                  <a:latin typeface="Cambria Math" panose="02040503050406030204" pitchFamily="18" charset="0"/>
                </a:rPr>
                <a:t>))</a:t>
              </a:r>
              <a:r>
                <a:rPr lang="es-MX" sz="1100" i="0" baseline="0">
                  <a:latin typeface="Cambria Math" panose="02040503050406030204" pitchFamily="18" charset="0"/>
                </a:rPr>
                <a:t>=</a:t>
              </a:r>
              <a:r>
                <a:rPr lang="es-ES" sz="1100" b="0" i="0" baseline="0">
                  <a:latin typeface="Cambria Math" panose="02040503050406030204" pitchFamily="18" charset="0"/>
                </a:rPr>
                <a:t>0.0007 </a:t>
              </a:r>
              <a:r>
                <a:rPr lang="es-MX" sz="1100" i="0" baseline="0">
                  <a:latin typeface="Cambria Math" panose="02040503050406030204" pitchFamily="18" charset="0"/>
                </a:rPr>
                <a:t>𝑇</a:t>
              </a:r>
              <a:endParaRPr lang="es-MX" sz="1100" baseline="0"/>
            </a:p>
            <a:p>
              <a:endParaRPr lang="es-MX" sz="1100" baseline="0"/>
            </a:p>
            <a:p>
              <a:r>
                <a:rPr lang="es-MX" sz="1100" baseline="0"/>
                <a:t>El haz tiene un radio, por lo tanto, se le puede asociar una Fc</a:t>
              </a:r>
            </a:p>
            <a:p>
              <a:endParaRPr lang="es-MX" sz="1100" baseline="0"/>
            </a:p>
            <a:p>
              <a:pPr algn="ctr"/>
              <a:r>
                <a:rPr lang="es-MX" sz="1100" i="0" baseline="0">
                  <a:latin typeface="Cambria Math" panose="02040503050406030204" pitchFamily="18" charset="0"/>
                </a:rPr>
                <a:t>𝑟=56</a:t>
              </a:r>
              <a:r>
                <a:rPr lang="es-ES" sz="1100" b="0" i="0" baseline="0">
                  <a:latin typeface="Cambria Math" panose="02040503050406030204" pitchFamily="18" charset="0"/>
                </a:rPr>
                <a:t>.8561</a:t>
              </a:r>
              <a:r>
                <a:rPr lang="es-MX" sz="1100" i="0" baseline="0">
                  <a:latin typeface="Cambria Math" panose="02040503050406030204" pitchFamily="18" charset="0"/>
                </a:rPr>
                <a:t>×10^(−3) 𝑚</a:t>
              </a:r>
              <a:endParaRPr lang="es-MX" sz="1100" baseline="0"/>
            </a:p>
            <a:p>
              <a:pPr algn="ctr"/>
              <a:endParaRPr lang="es-MX" sz="1100" baseline="0"/>
            </a:p>
            <a:p>
              <a:pPr algn="ctr"/>
              <a:r>
                <a:rPr lang="es-MX" sz="1100" baseline="0"/>
                <a:t>Se requiere que el haz, recupere su forma recta, sise le ate aplicando un B, la única forma de lógralo es aplicando un F</a:t>
              </a:r>
              <a:r>
                <a:rPr lang="es-MX" sz="1100" baseline="-25000"/>
                <a:t>E</a:t>
              </a:r>
              <a:r>
                <a:rPr lang="es-MX" sz="1100" baseline="0"/>
                <a:t>, tal que </a:t>
              </a:r>
            </a:p>
            <a:p>
              <a:pPr algn="ctr"/>
              <a:r>
                <a:rPr lang="es-MX" sz="1400" baseline="0">
                  <a:solidFill>
                    <a:srgbClr val="FF0000"/>
                  </a:solidFill>
                </a:rPr>
                <a:t>F</a:t>
              </a:r>
              <a:r>
                <a:rPr lang="es-MX" sz="1400" baseline="-25000">
                  <a:solidFill>
                    <a:srgbClr val="FF0000"/>
                  </a:solidFill>
                </a:rPr>
                <a:t>e</a:t>
              </a:r>
              <a:r>
                <a:rPr lang="es-MX" sz="1400" baseline="0">
                  <a:solidFill>
                    <a:srgbClr val="FF0000"/>
                  </a:solidFill>
                </a:rPr>
                <a:t>=F</a:t>
              </a:r>
              <a:r>
                <a:rPr lang="es-MX" sz="1400" baseline="-25000">
                  <a:solidFill>
                    <a:srgbClr val="FF0000"/>
                  </a:solidFill>
                </a:rPr>
                <a:t>m</a:t>
              </a:r>
            </a:p>
          </xdr:txBody>
        </xdr:sp>
      </mc:Fallback>
    </mc:AlternateContent>
    <xdr:clientData/>
  </xdr:twoCellAnchor>
  <xdr:oneCellAnchor>
    <xdr:from>
      <xdr:col>4</xdr:col>
      <xdr:colOff>555887</xdr:colOff>
      <xdr:row>56</xdr:row>
      <xdr:rowOff>123468</xdr:rowOff>
    </xdr:from>
    <xdr:ext cx="918713" cy="1976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CuadroTexto 23">
              <a:extLst>
                <a:ext uri="{FF2B5EF4-FFF2-40B4-BE49-F238E27FC236}">
                  <a16:creationId xmlns:a16="http://schemas.microsoft.com/office/drawing/2014/main" id="{225454CD-53DD-4162-85F5-FFF4B1E976A4}"/>
                </a:ext>
              </a:extLst>
            </xdr:cNvPr>
            <xdr:cNvSpPr txBox="1"/>
          </xdr:nvSpPr>
          <xdr:spPr>
            <a:xfrm>
              <a:off x="3745157" y="11403637"/>
              <a:ext cx="918713" cy="1976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>
                        <a:latin typeface="Cambria Math" panose="02040503050406030204" pitchFamily="18" charset="0"/>
                      </a:rPr>
                      <m:t>1</m:t>
                    </m:r>
                    <m:r>
                      <a:rPr lang="es-MX" sz="110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s-MX" sz="1100" i="0">
                        <a:latin typeface="Cambria Math" panose="02040503050406030204" pitchFamily="18" charset="0"/>
                      </a:rPr>
                      <m:t>=10</m:t>
                    </m:r>
                    <m:r>
                      <a:rPr lang="es-ES" sz="1100" b="0" i="0">
                        <a:latin typeface="Cambria Math" panose="02040503050406030204" pitchFamily="18" charset="0"/>
                      </a:rPr>
                      <m:t>00</m:t>
                    </m:r>
                    <m:r>
                      <a:rPr lang="es-MX" sz="1100" i="1">
                        <a:latin typeface="Cambria Math" panose="02040503050406030204" pitchFamily="18" charset="0"/>
                      </a:rPr>
                      <m:t>𝑚𝑇</m:t>
                    </m:r>
                  </m:oMath>
                </m:oMathPara>
              </a14:m>
              <a:endParaRPr lang="es-ES" sz="1100"/>
            </a:p>
            <a:p>
              <a:endParaRPr lang="es-MX" sz="1100"/>
            </a:p>
          </xdr:txBody>
        </xdr:sp>
      </mc:Choice>
      <mc:Fallback xmlns="">
        <xdr:sp macro="" textlink="">
          <xdr:nvSpPr>
            <xdr:cNvPr id="24" name="CuadroTexto 23">
              <a:extLst>
                <a:ext uri="{FF2B5EF4-FFF2-40B4-BE49-F238E27FC236}">
                  <a16:creationId xmlns:a16="http://schemas.microsoft.com/office/drawing/2014/main" id="{225454CD-53DD-4162-85F5-FFF4B1E976A4}"/>
                </a:ext>
              </a:extLst>
            </xdr:cNvPr>
            <xdr:cNvSpPr txBox="1"/>
          </xdr:nvSpPr>
          <xdr:spPr>
            <a:xfrm>
              <a:off x="3745157" y="11403637"/>
              <a:ext cx="918713" cy="1976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s-MX" sz="1100" i="0">
                  <a:latin typeface="Cambria Math" panose="02040503050406030204" pitchFamily="18" charset="0"/>
                </a:rPr>
                <a:t>1𝑇=10</a:t>
              </a:r>
              <a:r>
                <a:rPr lang="es-ES" sz="1100" b="0" i="0">
                  <a:latin typeface="Cambria Math" panose="02040503050406030204" pitchFamily="18" charset="0"/>
                </a:rPr>
                <a:t>00</a:t>
              </a:r>
              <a:r>
                <a:rPr lang="es-MX" sz="1100" i="0">
                  <a:latin typeface="Cambria Math" panose="02040503050406030204" pitchFamily="18" charset="0"/>
                </a:rPr>
                <a:t>𝑚𝑇</a:t>
              </a:r>
              <a:endParaRPr lang="es-ES" sz="1100"/>
            </a:p>
            <a:p>
              <a:endParaRPr lang="es-MX" sz="1100"/>
            </a:p>
          </xdr:txBody>
        </xdr:sp>
      </mc:Fallback>
    </mc:AlternateContent>
    <xdr:clientData/>
  </xdr:oneCellAnchor>
  <xdr:twoCellAnchor>
    <xdr:from>
      <xdr:col>0</xdr:col>
      <xdr:colOff>235449</xdr:colOff>
      <xdr:row>69</xdr:row>
      <xdr:rowOff>64214</xdr:rowOff>
    </xdr:from>
    <xdr:to>
      <xdr:col>4</xdr:col>
      <xdr:colOff>96320</xdr:colOff>
      <xdr:row>88</xdr:row>
      <xdr:rowOff>10702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CuadroTexto 24">
              <a:extLst>
                <a:ext uri="{FF2B5EF4-FFF2-40B4-BE49-F238E27FC236}">
                  <a16:creationId xmlns:a16="http://schemas.microsoft.com/office/drawing/2014/main" id="{370B0248-CA75-4735-8251-DE7863AF88DE}"/>
                </a:ext>
              </a:extLst>
            </xdr:cNvPr>
            <xdr:cNvSpPr txBox="1"/>
          </xdr:nvSpPr>
          <xdr:spPr>
            <a:xfrm>
              <a:off x="235449" y="13880815"/>
              <a:ext cx="3050141" cy="3606657"/>
            </a:xfrm>
            <a:prstGeom prst="rect">
              <a:avLst/>
            </a:prstGeom>
            <a:solidFill>
              <a:srgbClr val="FFE7FF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s-MX" sz="1100" b="1"/>
                <a:t>Ecuaciones:</a:t>
              </a:r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s-MX" sz="1100" b="1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s-MX" sz="1100" b="1" i="1">
                            <a:latin typeface="Cambria Math" panose="02040503050406030204" pitchFamily="18" charset="0"/>
                          </a:rPr>
                          <m:t>𝑞</m:t>
                        </m:r>
                      </m:num>
                      <m:den>
                        <m:r>
                          <a:rPr lang="es-MX" sz="1100" b="1" i="1">
                            <a:latin typeface="Cambria Math" panose="02040503050406030204" pitchFamily="18" charset="0"/>
                          </a:rPr>
                          <m:t>𝑚</m:t>
                        </m:r>
                      </m:den>
                    </m:f>
                    <m:r>
                      <a:rPr lang="es-MX" sz="1100" b="1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MX" sz="1100" b="1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s-MX" sz="1100" b="1" i="1">
                            <a:latin typeface="Cambria Math" panose="02040503050406030204" pitchFamily="18" charset="0"/>
                          </a:rPr>
                          <m:t>𝑣</m:t>
                        </m:r>
                      </m:num>
                      <m:den>
                        <m:r>
                          <a:rPr lang="es-MX" sz="1100" b="1" i="1">
                            <a:latin typeface="Cambria Math" panose="02040503050406030204" pitchFamily="18" charset="0"/>
                          </a:rPr>
                          <m:t>𝐵</m:t>
                        </m:r>
                        <m:r>
                          <a:rPr lang="es-MX" sz="1100" b="1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ES" sz="1100" b="1" i="1">
                            <a:latin typeface="Cambria Math" panose="02040503050406030204" pitchFamily="18" charset="0"/>
                          </a:rPr>
                          <m:t>𝒓</m:t>
                        </m:r>
                      </m:den>
                    </m:f>
                  </m:oMath>
                </m:oMathPara>
              </a14:m>
              <a:endParaRPr lang="es-ES" sz="1100" b="1"/>
            </a:p>
            <a:p>
              <a:endParaRPr lang="es-MX" sz="1100" b="1"/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 b="1" i="1">
                        <a:latin typeface="Cambria Math" panose="02040503050406030204" pitchFamily="18" charset="0"/>
                      </a:rPr>
                      <m:t>𝜈</m:t>
                    </m:r>
                    <m:r>
                      <a:rPr lang="es-MX" sz="1100" b="1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MX" sz="1100" b="1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s-MX" sz="1100" b="1" i="1">
                            <a:latin typeface="Cambria Math" panose="02040503050406030204" pitchFamily="18" charset="0"/>
                          </a:rPr>
                          <m:t>𝐸</m:t>
                        </m:r>
                      </m:num>
                      <m:den>
                        <m:r>
                          <a:rPr lang="es-MX" sz="1100" b="1" i="1">
                            <a:latin typeface="Cambria Math" panose="02040503050406030204" pitchFamily="18" charset="0"/>
                          </a:rPr>
                          <m:t>𝐵</m:t>
                        </m:r>
                      </m:den>
                    </m:f>
                  </m:oMath>
                </m:oMathPara>
              </a14:m>
              <a:endParaRPr lang="es-ES" sz="1100" b="1"/>
            </a:p>
            <a:p>
              <a:endParaRPr lang="es-MX" sz="1100" b="0"/>
            </a:p>
            <a:p>
              <a:endParaRPr lang="es-MX" sz="1100" b="0"/>
            </a:p>
            <a:p>
              <a:r>
                <a:rPr lang="es-MX" sz="1100" b="0"/>
                <a:t>Despegando</a:t>
              </a:r>
              <a:r>
                <a:rPr lang="es-MX" sz="1100" b="0" baseline="0"/>
                <a:t>  </a:t>
              </a:r>
              <a14:m>
                <m:oMath xmlns:m="http://schemas.openxmlformats.org/officeDocument/2006/math">
                  <m:r>
                    <a:rPr lang="es-MX" sz="1100" b="1" i="1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𝜈</m:t>
                  </m:r>
                </m:oMath>
              </a14:m>
              <a:r>
                <a:rPr lang="es-MX" sz="1100" b="0">
                  <a:latin typeface="Cambria Math" panose="02040503050406030204" pitchFamily="18" charset="0"/>
                  <a:ea typeface="Cambria Math" panose="02040503050406030204" pitchFamily="18" charset="0"/>
                </a:rPr>
                <a:t>  de                               </a:t>
              </a:r>
            </a:p>
            <a:p>
              <a:endParaRPr lang="es-MX" sz="1100" b="0"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endParaRPr lang="es-MX">
                <a:effectLst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ES" sz="1100" b="0" i="1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𝑣</m:t>
                    </m:r>
                    <m:r>
                      <a:rPr lang="es-ES" sz="1100" b="0" i="1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1100" b="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100" b="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𝑞</m:t>
                        </m:r>
                      </m:num>
                      <m:den>
                        <m:r>
                          <a:rPr lang="es-MX" sz="1100" b="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𝑚</m:t>
                        </m:r>
                      </m:den>
                    </m:f>
                    <m:r>
                      <a:rPr lang="es-ES" sz="1100" b="0" i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∗</m:t>
                    </m:r>
                    <m:r>
                      <m:rPr>
                        <m:sty m:val="p"/>
                      </m:rPr>
                      <a:rPr lang="es-ES" sz="1100" b="0" i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B</m:t>
                    </m:r>
                    <m:r>
                      <a:rPr lang="es-ES" sz="1100" b="0" i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∗</m:t>
                    </m:r>
                    <m:r>
                      <m:rPr>
                        <m:sty m:val="p"/>
                      </m:rPr>
                      <a:rPr lang="es-ES" sz="1100" b="0" i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r</m:t>
                    </m:r>
                  </m:oMath>
                </m:oMathPara>
              </a14:m>
              <a:endParaRPr lang="es-MX" b="0">
                <a:effectLst/>
              </a:endParaRPr>
            </a:p>
            <a:p>
              <a:endParaRPr lang="es-MX" b="0">
                <a:effectLst/>
              </a:endParaRPr>
            </a:p>
            <a:p>
              <a:endParaRPr lang="es-MX" b="0">
                <a:effectLst/>
              </a:endParaRPr>
            </a:p>
            <a:p>
              <a:r>
                <a:rPr lang="es-MX" b="0">
                  <a:effectLst/>
                </a:rPr>
                <a:t>igualando </a:t>
              </a:r>
            </a:p>
            <a:p>
              <a:r>
                <a:rPr lang="es-MX" b="0" baseline="0">
                  <a:effectLst/>
                </a:rPr>
                <a:t>                                    </a:t>
              </a:r>
              <a:endParaRPr lang="es-MX" b="0">
                <a:effectLst/>
              </a:endParaRPr>
            </a:p>
            <a:p>
              <a:pPr algn="ctr"/>
              <a:endParaRPr lang="es-MX" sz="1100" b="0">
                <a:latin typeface="Cambria Math" panose="02040503050406030204" pitchFamily="18" charset="0"/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25" name="CuadroTexto 24">
              <a:extLst>
                <a:ext uri="{FF2B5EF4-FFF2-40B4-BE49-F238E27FC236}">
                  <a16:creationId xmlns:a16="http://schemas.microsoft.com/office/drawing/2014/main" id="{370B0248-CA75-4735-8251-DE7863AF88DE}"/>
                </a:ext>
              </a:extLst>
            </xdr:cNvPr>
            <xdr:cNvSpPr txBox="1"/>
          </xdr:nvSpPr>
          <xdr:spPr>
            <a:xfrm>
              <a:off x="235449" y="13880815"/>
              <a:ext cx="3050141" cy="3606657"/>
            </a:xfrm>
            <a:prstGeom prst="rect">
              <a:avLst/>
            </a:prstGeom>
            <a:solidFill>
              <a:srgbClr val="FFE7FF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s-MX" sz="1100" b="1"/>
                <a:t>Ecuaciones:</a:t>
              </a:r>
            </a:p>
            <a:p>
              <a:r>
                <a:rPr lang="es-MX" sz="1100" b="1" i="0">
                  <a:latin typeface="Cambria Math" panose="02040503050406030204" pitchFamily="18" charset="0"/>
                </a:rPr>
                <a:t>𝑞/𝑚=𝑣/(𝐵⋅</a:t>
              </a:r>
              <a:r>
                <a:rPr lang="es-ES" sz="1100" b="1" i="0">
                  <a:latin typeface="Cambria Math" panose="02040503050406030204" pitchFamily="18" charset="0"/>
                </a:rPr>
                <a:t>𝒓</a:t>
              </a:r>
              <a:r>
                <a:rPr lang="es-MX" sz="1100" b="1" i="0">
                  <a:latin typeface="Cambria Math" panose="02040503050406030204" pitchFamily="18" charset="0"/>
                </a:rPr>
                <a:t>)</a:t>
              </a:r>
              <a:endParaRPr lang="es-ES" sz="1100" b="1"/>
            </a:p>
            <a:p>
              <a:endParaRPr lang="es-MX" sz="1100" b="1"/>
            </a:p>
            <a:p>
              <a:r>
                <a:rPr lang="es-MX" sz="1100" b="1" i="0">
                  <a:latin typeface="Cambria Math" panose="02040503050406030204" pitchFamily="18" charset="0"/>
                </a:rPr>
                <a:t>𝜈=𝐸/𝐵</a:t>
              </a:r>
              <a:endParaRPr lang="es-ES" sz="1100" b="1"/>
            </a:p>
            <a:p>
              <a:endParaRPr lang="es-MX" sz="1100" b="0"/>
            </a:p>
            <a:p>
              <a:endParaRPr lang="es-MX" sz="1100" b="0"/>
            </a:p>
            <a:p>
              <a:r>
                <a:rPr lang="es-MX" sz="1100" b="0"/>
                <a:t>Despegando</a:t>
              </a:r>
              <a:r>
                <a:rPr lang="es-MX" sz="1100" b="0" baseline="0"/>
                <a:t>  </a:t>
              </a:r>
              <a:r>
                <a:rPr lang="es-MX" sz="1100" b="1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𝜈</a:t>
              </a:r>
              <a:r>
                <a:rPr lang="es-MX" sz="1100" b="0">
                  <a:latin typeface="Cambria Math" panose="02040503050406030204" pitchFamily="18" charset="0"/>
                  <a:ea typeface="Cambria Math" panose="02040503050406030204" pitchFamily="18" charset="0"/>
                </a:rPr>
                <a:t>  de                               </a:t>
              </a:r>
            </a:p>
            <a:p>
              <a:endParaRPr lang="es-MX" sz="1100" b="0"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endParaRPr lang="es-MX">
                <a:effectLst/>
              </a:endParaRPr>
            </a:p>
            <a:p>
              <a:r>
                <a:rPr lang="es-ES" sz="1100" b="0" i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𝑣=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𝑞/𝑚</a:t>
              </a:r>
              <a:r>
                <a:rPr lang="es-ES" sz="1100" b="0" i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∗B∗r</a:t>
              </a:r>
              <a:endParaRPr lang="es-MX" b="0">
                <a:effectLst/>
              </a:endParaRPr>
            </a:p>
            <a:p>
              <a:endParaRPr lang="es-MX" b="0">
                <a:effectLst/>
              </a:endParaRPr>
            </a:p>
            <a:p>
              <a:endParaRPr lang="es-MX" b="0">
                <a:effectLst/>
              </a:endParaRPr>
            </a:p>
            <a:p>
              <a:r>
                <a:rPr lang="es-MX" b="0">
                  <a:effectLst/>
                </a:rPr>
                <a:t>igualando </a:t>
              </a:r>
            </a:p>
            <a:p>
              <a:r>
                <a:rPr lang="es-MX" b="0" baseline="0">
                  <a:effectLst/>
                </a:rPr>
                <a:t>                                    </a:t>
              </a:r>
              <a:endParaRPr lang="es-MX" b="0">
                <a:effectLst/>
              </a:endParaRPr>
            </a:p>
            <a:p>
              <a:pPr algn="ctr"/>
              <a:endParaRPr lang="es-MX" sz="1100" b="0">
                <a:latin typeface="Cambria Math" panose="02040503050406030204" pitchFamily="18" charset="0"/>
                <a:ea typeface="Cambria Math" panose="02040503050406030204" pitchFamily="18" charset="0"/>
              </a:endParaRPr>
            </a:p>
          </xdr:txBody>
        </xdr:sp>
      </mc:Fallback>
    </mc:AlternateContent>
    <xdr:clientData/>
  </xdr:twoCellAnchor>
  <xdr:oneCellAnchor>
    <xdr:from>
      <xdr:col>1</xdr:col>
      <xdr:colOff>652837</xdr:colOff>
      <xdr:row>74</xdr:row>
      <xdr:rowOff>171236</xdr:rowOff>
    </xdr:from>
    <xdr:ext cx="825419" cy="72699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CuadroTexto 25">
              <a:extLst>
                <a:ext uri="{FF2B5EF4-FFF2-40B4-BE49-F238E27FC236}">
                  <a16:creationId xmlns:a16="http://schemas.microsoft.com/office/drawing/2014/main" id="{F68547AE-DBD9-4C52-8933-0DADBBC8C557}"/>
                </a:ext>
              </a:extLst>
            </xdr:cNvPr>
            <xdr:cNvSpPr txBox="1"/>
          </xdr:nvSpPr>
          <xdr:spPr>
            <a:xfrm>
              <a:off x="1412697" y="14951039"/>
              <a:ext cx="825419" cy="72699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endParaRPr lang="es-MX">
                <a:effectLst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𝑞</m:t>
                        </m:r>
                      </m:num>
                      <m:den>
                        <m: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𝑚</m:t>
                        </m:r>
                      </m:den>
                    </m:f>
                    <m:r>
                      <a:rPr lang="es-MX" sz="1100" b="1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𝑣</m:t>
                        </m:r>
                      </m:num>
                      <m:den>
                        <m: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𝐵</m:t>
                        </m:r>
                        <m:r>
                          <a:rPr lang="es-MX" sz="1100" b="1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ES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𝒓</m:t>
                        </m:r>
                      </m:den>
                    </m:f>
                  </m:oMath>
                </m:oMathPara>
              </a14:m>
              <a:endParaRPr lang="es-MX">
                <a:effectLst/>
              </a:endParaRPr>
            </a:p>
            <a:p>
              <a:endParaRPr lang="es-MX" sz="1100"/>
            </a:p>
          </xdr:txBody>
        </xdr:sp>
      </mc:Choice>
      <mc:Fallback xmlns="">
        <xdr:sp macro="" textlink="">
          <xdr:nvSpPr>
            <xdr:cNvPr id="26" name="CuadroTexto 25">
              <a:extLst>
                <a:ext uri="{FF2B5EF4-FFF2-40B4-BE49-F238E27FC236}">
                  <a16:creationId xmlns:a16="http://schemas.microsoft.com/office/drawing/2014/main" id="{F68547AE-DBD9-4C52-8933-0DADBBC8C557}"/>
                </a:ext>
              </a:extLst>
            </xdr:cNvPr>
            <xdr:cNvSpPr txBox="1"/>
          </xdr:nvSpPr>
          <xdr:spPr>
            <a:xfrm>
              <a:off x="1412697" y="14951039"/>
              <a:ext cx="825419" cy="72699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endParaRPr lang="es-MX">
                <a:effectLst/>
              </a:endParaRPr>
            </a:p>
            <a:p>
              <a:r>
                <a:rPr lang="es-MX" sz="1100" b="1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𝑞/𝑚=𝑣/(𝐵⋅</a:t>
              </a:r>
              <a:r>
                <a:rPr lang="es-ES" sz="1100" b="1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𝒓</a:t>
              </a:r>
              <a:r>
                <a:rPr lang="es-MX" sz="1100" b="1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)</a:t>
              </a:r>
              <a:endParaRPr lang="es-MX">
                <a:effectLst/>
              </a:endParaRPr>
            </a:p>
            <a:p>
              <a:endParaRPr lang="es-MX" sz="1100"/>
            </a:p>
          </xdr:txBody>
        </xdr:sp>
      </mc:Fallback>
    </mc:AlternateContent>
    <xdr:clientData/>
  </xdr:oneCellAnchor>
  <xdr:oneCellAnchor>
    <xdr:from>
      <xdr:col>1</xdr:col>
      <xdr:colOff>299662</xdr:colOff>
      <xdr:row>80</xdr:row>
      <xdr:rowOff>96320</xdr:rowOff>
    </xdr:from>
    <xdr:ext cx="1206933" cy="11237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CuadroTexto 26">
              <a:extLst>
                <a:ext uri="{FF2B5EF4-FFF2-40B4-BE49-F238E27FC236}">
                  <a16:creationId xmlns:a16="http://schemas.microsoft.com/office/drawing/2014/main" id="{586F6A46-AFFF-4099-A2D2-71AA36955F3C}"/>
                </a:ext>
              </a:extLst>
            </xdr:cNvPr>
            <xdr:cNvSpPr txBox="1"/>
          </xdr:nvSpPr>
          <xdr:spPr>
            <a:xfrm>
              <a:off x="1059522" y="16031966"/>
              <a:ext cx="1206933" cy="11237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noAutofit/>
            </a:bodyPr>
            <a:lstStyle/>
            <a:p>
              <a:endParaRPr lang="es-MX">
                <a:effectLst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𝑞</m:t>
                        </m:r>
                      </m:num>
                      <m:den>
                        <m: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𝑚</m:t>
                        </m:r>
                      </m:den>
                    </m:f>
                    <m:r>
                      <a:rPr lang="es-ES" sz="1100" b="1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∗</m:t>
                    </m:r>
                    <m:r>
                      <a:rPr lang="es-ES" sz="1100" b="1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𝐁</m:t>
                    </m:r>
                    <m:r>
                      <a:rPr lang="es-ES" sz="1100" b="1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∗</m:t>
                    </m:r>
                    <m:r>
                      <a:rPr lang="es-ES" sz="1100" b="1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𝐫</m:t>
                    </m:r>
                    <m:r>
                      <a:rPr lang="es-MX" sz="1100" b="1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ES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𝑬</m:t>
                        </m:r>
                      </m:num>
                      <m:den>
                        <m: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𝐵</m:t>
                        </m:r>
                      </m:den>
                    </m:f>
                  </m:oMath>
                </m:oMathPara>
              </a14:m>
              <a:endParaRPr lang="es-ES" sz="1100" b="1">
                <a:solidFill>
                  <a:schemeClr val="tx1"/>
                </a:solidFill>
                <a:effectLst/>
                <a:ea typeface="+mn-ea"/>
                <a:cs typeface="+mn-cs"/>
              </a:endParaRPr>
            </a:p>
            <a:p>
              <a:endParaRPr lang="es-MX">
                <a:effectLst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ES" sz="1100" b="1" i="1">
                        <a:solidFill>
                          <a:srgbClr val="7030A0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𝑬</m:t>
                    </m:r>
                    <m:r>
                      <a:rPr lang="es-ES" sz="1100" b="1" i="1">
                        <a:solidFill>
                          <a:srgbClr val="7030A0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1100" b="1" i="1">
                            <a:solidFill>
                              <a:srgbClr val="7030A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100" b="1" i="1">
                            <a:solidFill>
                              <a:srgbClr val="7030A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𝒒</m:t>
                        </m:r>
                      </m:num>
                      <m:den>
                        <m:r>
                          <a:rPr lang="es-MX" sz="1100" b="1" i="1">
                            <a:solidFill>
                              <a:srgbClr val="7030A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𝒎</m:t>
                        </m:r>
                      </m:den>
                    </m:f>
                    <m:r>
                      <a:rPr lang="es-ES" sz="1100" b="1" i="0">
                        <a:solidFill>
                          <a:srgbClr val="7030A0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∗</m:t>
                    </m:r>
                    <m:r>
                      <a:rPr lang="es-ES" sz="1100" b="1" i="0">
                        <a:solidFill>
                          <a:srgbClr val="7030A0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𝐁𝟐</m:t>
                    </m:r>
                    <m:r>
                      <a:rPr lang="es-ES" sz="1100" b="1" i="0">
                        <a:solidFill>
                          <a:srgbClr val="7030A0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∗</m:t>
                    </m:r>
                    <m:r>
                      <a:rPr lang="es-ES" sz="1100" b="1" i="0">
                        <a:solidFill>
                          <a:srgbClr val="7030A0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𝐫</m:t>
                    </m:r>
                  </m:oMath>
                </m:oMathPara>
              </a14:m>
              <a:endParaRPr lang="es-MX" sz="1100" b="1">
                <a:solidFill>
                  <a:srgbClr val="7030A0"/>
                </a:solidFill>
              </a:endParaRPr>
            </a:p>
          </xdr:txBody>
        </xdr:sp>
      </mc:Choice>
      <mc:Fallback xmlns="">
        <xdr:sp macro="" textlink="">
          <xdr:nvSpPr>
            <xdr:cNvPr id="27" name="CuadroTexto 26">
              <a:extLst>
                <a:ext uri="{FF2B5EF4-FFF2-40B4-BE49-F238E27FC236}">
                  <a16:creationId xmlns:a16="http://schemas.microsoft.com/office/drawing/2014/main" id="{586F6A46-AFFF-4099-A2D2-71AA36955F3C}"/>
                </a:ext>
              </a:extLst>
            </xdr:cNvPr>
            <xdr:cNvSpPr txBox="1"/>
          </xdr:nvSpPr>
          <xdr:spPr>
            <a:xfrm>
              <a:off x="1059522" y="16031966"/>
              <a:ext cx="1206933" cy="11237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noAutofit/>
            </a:bodyPr>
            <a:lstStyle/>
            <a:p>
              <a:endParaRPr lang="es-MX">
                <a:effectLst/>
              </a:endParaRPr>
            </a:p>
            <a:p>
              <a:r>
                <a:rPr lang="es-MX" sz="1100" b="1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𝑞/𝑚</a:t>
              </a:r>
              <a:r>
                <a:rPr lang="es-ES" sz="1100" b="1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∗𝐁∗𝐫</a:t>
              </a:r>
              <a:r>
                <a:rPr lang="es-MX" sz="1100" b="1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=</a:t>
              </a:r>
              <a:r>
                <a:rPr lang="es-ES" sz="1100" b="1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𝑬</a:t>
              </a:r>
              <a:r>
                <a:rPr lang="es-MX" sz="1100" b="1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/𝐵</a:t>
              </a:r>
              <a:endParaRPr lang="es-ES" sz="1100" b="1">
                <a:solidFill>
                  <a:schemeClr val="tx1"/>
                </a:solidFill>
                <a:effectLst/>
                <a:ea typeface="+mn-ea"/>
                <a:cs typeface="+mn-cs"/>
              </a:endParaRPr>
            </a:p>
            <a:p>
              <a:endParaRPr lang="es-MX">
                <a:effectLst/>
              </a:endParaRPr>
            </a:p>
            <a:p>
              <a:r>
                <a:rPr lang="es-ES" sz="1100" b="1" i="0">
                  <a:solidFill>
                    <a:srgbClr val="7030A0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𝑬=</a:t>
              </a:r>
              <a:r>
                <a:rPr lang="es-MX" sz="1100" b="1" i="0">
                  <a:solidFill>
                    <a:srgbClr val="7030A0"/>
                  </a:solidFill>
                  <a:effectLst/>
                  <a:latin typeface="+mn-lt"/>
                  <a:ea typeface="+mn-ea"/>
                  <a:cs typeface="+mn-cs"/>
                </a:rPr>
                <a:t>𝒒/𝒎</a:t>
              </a:r>
              <a:r>
                <a:rPr lang="es-ES" sz="1100" b="1" i="0">
                  <a:solidFill>
                    <a:srgbClr val="7030A0"/>
                  </a:solidFill>
                  <a:effectLst/>
                  <a:latin typeface="+mn-lt"/>
                  <a:ea typeface="+mn-ea"/>
                  <a:cs typeface="+mn-cs"/>
                </a:rPr>
                <a:t>∗𝐁</a:t>
              </a:r>
              <a:r>
                <a:rPr lang="es-ES" sz="1100" b="1" i="0" baseline="30000">
                  <a:solidFill>
                    <a:srgbClr val="7030A0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𝟐</a:t>
              </a:r>
              <a:r>
                <a:rPr lang="es-ES" sz="1100" b="1" i="0">
                  <a:solidFill>
                    <a:srgbClr val="7030A0"/>
                  </a:solidFill>
                  <a:effectLst/>
                  <a:latin typeface="+mn-lt"/>
                  <a:ea typeface="+mn-ea"/>
                  <a:cs typeface="+mn-cs"/>
                </a:rPr>
                <a:t>∗𝐫</a:t>
              </a:r>
              <a:endParaRPr lang="es-MX" sz="1100" b="1">
                <a:solidFill>
                  <a:srgbClr val="7030A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0</xdr:colOff>
      <xdr:row>77</xdr:row>
      <xdr:rowOff>10703</xdr:rowOff>
    </xdr:from>
    <xdr:to>
      <xdr:col>7</xdr:col>
      <xdr:colOff>235450</xdr:colOff>
      <xdr:row>79</xdr:row>
      <xdr:rowOff>160534</xdr:rowOff>
    </xdr:to>
    <xdr:sp macro="" textlink="">
      <xdr:nvSpPr>
        <xdr:cNvPr id="28" name="CuadroTexto 27">
          <a:extLst>
            <a:ext uri="{FF2B5EF4-FFF2-40B4-BE49-F238E27FC236}">
              <a16:creationId xmlns:a16="http://schemas.microsoft.com/office/drawing/2014/main" id="{6BFE2D52-A1C8-48DB-9159-FD10A8E1E13F}"/>
            </a:ext>
          </a:extLst>
        </xdr:cNvPr>
        <xdr:cNvSpPr txBox="1"/>
      </xdr:nvSpPr>
      <xdr:spPr>
        <a:xfrm>
          <a:off x="3949129" y="15368428"/>
          <a:ext cx="2258175" cy="53511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100"/>
            <a:t>Por lo tanto el campo electrico es de 4</a:t>
          </a:r>
          <a:r>
            <a:rPr lang="es-MX" sz="1100" baseline="0"/>
            <a:t> 900 [N*C</a:t>
          </a:r>
          <a:r>
            <a:rPr lang="es-MX" sz="1100" baseline="30000"/>
            <a:t>-1</a:t>
          </a:r>
          <a:r>
            <a:rPr lang="es-MX" sz="1100" baseline="0"/>
            <a:t>]</a:t>
          </a:r>
          <a:endParaRPr lang="es-MX" sz="1100"/>
        </a:p>
      </xdr:txBody>
    </xdr:sp>
    <xdr:clientData/>
  </xdr:twoCellAnchor>
  <xdr:twoCellAnchor>
    <xdr:from>
      <xdr:col>4</xdr:col>
      <xdr:colOff>363876</xdr:colOff>
      <xdr:row>97</xdr:row>
      <xdr:rowOff>160533</xdr:rowOff>
    </xdr:from>
    <xdr:to>
      <xdr:col>10</xdr:col>
      <xdr:colOff>363877</xdr:colOff>
      <xdr:row>112</xdr:row>
      <xdr:rowOff>85618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CuadroTexto 28">
              <a:extLst>
                <a:ext uri="{FF2B5EF4-FFF2-40B4-BE49-F238E27FC236}">
                  <a16:creationId xmlns:a16="http://schemas.microsoft.com/office/drawing/2014/main" id="{B1EC069B-B6B8-4C81-97E5-A9AE4AEB3C6E}"/>
                </a:ext>
              </a:extLst>
            </xdr:cNvPr>
            <xdr:cNvSpPr txBox="1"/>
          </xdr:nvSpPr>
          <xdr:spPr>
            <a:xfrm>
              <a:off x="3553146" y="19403173"/>
              <a:ext cx="5062164" cy="2836097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l"/>
              <a:r>
                <a:rPr lang="es-MX" sz="1100"/>
                <a:t>Transformado el radio de las bobinas de Helmholtz de cm a m:</a:t>
              </a:r>
            </a:p>
            <a:p>
              <a:pPr algn="l"/>
              <a:endParaRPr lang="es-MX" sz="1100"/>
            </a:p>
            <a:p>
              <a:pPr algn="l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ES" sz="1100" b="0" i="0">
                        <a:latin typeface="Cambria Math" panose="02040503050406030204" pitchFamily="18" charset="0"/>
                      </a:rPr>
                      <m:t>a</m:t>
                    </m:r>
                    <m:r>
                      <a:rPr lang="es-ES" sz="1100" b="0" i="0">
                        <a:latin typeface="Cambria Math" panose="02040503050406030204" pitchFamily="18" charset="0"/>
                      </a:rPr>
                      <m:t> =14</m:t>
                    </m:r>
                    <m:r>
                      <m:rPr>
                        <m:sty m:val="p"/>
                      </m:rPr>
                      <a:rPr lang="es-ES" sz="1100" b="0" i="0">
                        <a:latin typeface="Cambria Math" panose="02040503050406030204" pitchFamily="18" charset="0"/>
                      </a:rPr>
                      <m:t>c</m:t>
                    </m:r>
                    <m:r>
                      <a:rPr lang="es-MX" sz="1100" i="1">
                        <a:latin typeface="Cambria Math" panose="02040503050406030204" pitchFamily="18" charset="0"/>
                      </a:rPr>
                      <m:t>𝑚</m:t>
                    </m:r>
                    <m:r>
                      <a:rPr lang="es-MX" sz="1100" i="0">
                        <a:latin typeface="Cambria Math" panose="02040503050406030204" pitchFamily="18" charset="0"/>
                      </a:rPr>
                      <m:t>⋅</m:t>
                    </m:r>
                    <m:d>
                      <m:dPr>
                        <m:ctrlPr>
                          <a:rPr lang="es-MX" sz="110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f>
                          <m:fPr>
                            <m:ctrlPr>
                              <a:rPr lang="es-MX" sz="110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s-MX" sz="1100" i="0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m:rPr>
                                <m:sty m:val="p"/>
                              </m:rPr>
                              <a:rPr lang="es-ES" sz="1100" b="0" i="0">
                                <a:latin typeface="Cambria Math" panose="02040503050406030204" pitchFamily="18" charset="0"/>
                              </a:rPr>
                              <m:t>m</m:t>
                            </m:r>
                          </m:num>
                          <m:den>
                            <m:r>
                              <a:rPr lang="es-MX" sz="1100" i="0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es-ES" sz="1100" b="0" i="0">
                                <a:latin typeface="Cambria Math" panose="02040503050406030204" pitchFamily="18" charset="0"/>
                              </a:rPr>
                              <m:t>00 </m:t>
                            </m:r>
                            <m:r>
                              <m:rPr>
                                <m:sty m:val="p"/>
                              </m:rPr>
                              <a:rPr lang="es-ES" sz="1100" b="0" i="0">
                                <a:latin typeface="Cambria Math" panose="02040503050406030204" pitchFamily="18" charset="0"/>
                              </a:rPr>
                              <m:t>cm</m:t>
                            </m:r>
                          </m:den>
                        </m:f>
                      </m:e>
                    </m:d>
                    <m:r>
                      <a:rPr lang="es-MX" sz="1100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es-ES" sz="1100" b="0" i="0">
                        <a:latin typeface="Cambria Math" panose="02040503050406030204" pitchFamily="18" charset="0"/>
                      </a:rPr>
                      <m:t>0.14 </m:t>
                    </m:r>
                    <m:r>
                      <m:rPr>
                        <m:sty m:val="p"/>
                      </m:rPr>
                      <a:rPr lang="es-ES" sz="1100" b="0" i="0">
                        <a:latin typeface="Cambria Math" panose="02040503050406030204" pitchFamily="18" charset="0"/>
                      </a:rPr>
                      <m:t>m</m:t>
                    </m:r>
                  </m:oMath>
                </m:oMathPara>
              </a14:m>
              <a:endParaRPr lang="es-ES" sz="1100" b="0"/>
            </a:p>
            <a:p>
              <a:pPr algn="l"/>
              <a:endParaRPr lang="es-ES" sz="1100" b="0"/>
            </a:p>
            <a:p>
              <a:pPr algn="l"/>
              <a:r>
                <a:rPr lang="es-ES" sz="1100" b="0"/>
                <a:t>Para encontrar la fuerza centripeta nos faltaria los valores de v, r y B, para</a:t>
              </a:r>
              <a:r>
                <a:rPr lang="es-ES" sz="1100" b="0" baseline="0"/>
                <a:t> eso usaremos las siguiente formulas y despejando para las incognitas</a:t>
              </a:r>
              <a:endParaRPr lang="es-ES" sz="1100" b="0"/>
            </a:p>
            <a:p>
              <a:pPr algn="ctr"/>
              <a:endParaRPr lang="es-MX" sz="1100"/>
            </a:p>
            <a:p>
              <a:pPr algn="ctr"/>
              <a14:m>
                <m:oMathPara xmlns:m="http://schemas.openxmlformats.org/officeDocument/2006/math">
                  <m:oMathParaPr>
                    <m:jc m:val="center"/>
                  </m:oMathParaPr>
                  <m:oMath xmlns:m="http://schemas.openxmlformats.org/officeDocument/2006/math">
                    <m:sSub>
                      <m:sSubPr>
                        <m:ctrlPr>
                          <a:rPr lang="es-MX" sz="16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ES" sz="1600" b="0" i="1">
                            <a:latin typeface="Cambria Math" panose="02040503050406030204" pitchFamily="18" charset="0"/>
                          </a:rPr>
                          <m:t>𝐹</m:t>
                        </m:r>
                      </m:e>
                      <m:sub>
                        <m:r>
                          <a:rPr lang="es-MX" sz="160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  <m:r>
                      <a:rPr lang="es-MX" sz="160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MX" sz="16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s-MX" sz="1600" i="1">
                            <a:latin typeface="Cambria Math" panose="02040503050406030204" pitchFamily="18" charset="0"/>
                          </a:rPr>
                          <m:t>𝑚</m:t>
                        </m:r>
                        <m:r>
                          <a:rPr lang="es-MX" sz="1600" i="0">
                            <a:latin typeface="Cambria Math" panose="02040503050406030204" pitchFamily="18" charset="0"/>
                          </a:rPr>
                          <m:t>⋅</m:t>
                        </m:r>
                        <m:sSup>
                          <m:sSupPr>
                            <m:ctrlPr>
                              <a:rPr lang="es-MX" sz="160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es-MX" sz="1600" i="1">
                                <a:latin typeface="Cambria Math" panose="02040503050406030204" pitchFamily="18" charset="0"/>
                              </a:rPr>
                              <m:t>𝑣</m:t>
                            </m:r>
                          </m:e>
                          <m:sup>
                            <m:r>
                              <a:rPr lang="es-MX" sz="1600" i="0">
                                <a:latin typeface="Cambria Math" panose="02040503050406030204" pitchFamily="18" charset="0"/>
                              </a:rPr>
                              <m:t>2</m:t>
                            </m:r>
                          </m:sup>
                        </m:sSup>
                      </m:num>
                      <m:den>
                        <m:r>
                          <a:rPr lang="es-ES" sz="1600" b="0" i="1">
                            <a:latin typeface="Cambria Math" panose="02040503050406030204" pitchFamily="18" charset="0"/>
                          </a:rPr>
                          <m:t>𝑟</m:t>
                        </m:r>
                      </m:den>
                    </m:f>
                    <m:r>
                      <a:rPr lang="es-ES" sz="1600" b="0" i="0">
                        <a:latin typeface="Cambria Math" panose="02040503050406030204" pitchFamily="18" charset="0"/>
                      </a:rPr>
                      <m:t> </m:t>
                    </m:r>
                  </m:oMath>
                </m:oMathPara>
              </a14:m>
              <a:endParaRPr lang="es-MX" sz="1600"/>
            </a:p>
          </xdr:txBody>
        </xdr:sp>
      </mc:Choice>
      <mc:Fallback xmlns="">
        <xdr:sp macro="" textlink="">
          <xdr:nvSpPr>
            <xdr:cNvPr id="29" name="CuadroTexto 28">
              <a:extLst>
                <a:ext uri="{FF2B5EF4-FFF2-40B4-BE49-F238E27FC236}">
                  <a16:creationId xmlns:a16="http://schemas.microsoft.com/office/drawing/2014/main" id="{B1EC069B-B6B8-4C81-97E5-A9AE4AEB3C6E}"/>
                </a:ext>
              </a:extLst>
            </xdr:cNvPr>
            <xdr:cNvSpPr txBox="1"/>
          </xdr:nvSpPr>
          <xdr:spPr>
            <a:xfrm>
              <a:off x="3553146" y="19403173"/>
              <a:ext cx="5062164" cy="2836097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l"/>
              <a:r>
                <a:rPr lang="es-MX" sz="1100"/>
                <a:t>Transformado el radio de las bobinas de Helmholtz de cm a m:</a:t>
              </a:r>
            </a:p>
            <a:p>
              <a:pPr algn="l"/>
              <a:endParaRPr lang="es-MX" sz="1100"/>
            </a:p>
            <a:p>
              <a:pPr algn="l"/>
              <a:r>
                <a:rPr lang="es-ES" sz="1100" b="0" i="0">
                  <a:latin typeface="Cambria Math" panose="02040503050406030204" pitchFamily="18" charset="0"/>
                </a:rPr>
                <a:t>a </a:t>
              </a:r>
              <a:r>
                <a:rPr lang="es-MX" sz="1100" i="0">
                  <a:latin typeface="Cambria Math" panose="02040503050406030204" pitchFamily="18" charset="0"/>
                </a:rPr>
                <a:t>=1</a:t>
              </a:r>
              <a:r>
                <a:rPr lang="es-ES" sz="1100" b="0" i="0">
                  <a:latin typeface="Cambria Math" panose="02040503050406030204" pitchFamily="18" charset="0"/>
                </a:rPr>
                <a:t>4c</a:t>
              </a:r>
              <a:r>
                <a:rPr lang="es-MX" sz="1100" i="0">
                  <a:latin typeface="Cambria Math" panose="02040503050406030204" pitchFamily="18" charset="0"/>
                </a:rPr>
                <a:t>𝑚⋅(1</a:t>
              </a:r>
              <a:r>
                <a:rPr lang="es-ES" sz="1100" b="0" i="0">
                  <a:latin typeface="Cambria Math" panose="02040503050406030204" pitchFamily="18" charset="0"/>
                </a:rPr>
                <a:t>m</a:t>
              </a:r>
              <a:r>
                <a:rPr lang="es-MX" sz="1100" b="0" i="0">
                  <a:latin typeface="Cambria Math" panose="02040503050406030204" pitchFamily="18" charset="0"/>
                </a:rPr>
                <a:t>/(</a:t>
              </a:r>
              <a:r>
                <a:rPr lang="es-MX" sz="1100" i="0">
                  <a:latin typeface="Cambria Math" panose="02040503050406030204" pitchFamily="18" charset="0"/>
                </a:rPr>
                <a:t>1</a:t>
              </a:r>
              <a:r>
                <a:rPr lang="es-ES" sz="1100" b="0" i="0">
                  <a:latin typeface="Cambria Math" panose="02040503050406030204" pitchFamily="18" charset="0"/>
                </a:rPr>
                <a:t>00 cm</a:t>
              </a:r>
              <a:r>
                <a:rPr lang="es-MX" sz="1100" b="0" i="0">
                  <a:latin typeface="Cambria Math" panose="02040503050406030204" pitchFamily="18" charset="0"/>
                </a:rPr>
                <a:t>))</a:t>
              </a:r>
              <a:r>
                <a:rPr lang="es-MX" sz="1100" i="0">
                  <a:latin typeface="Cambria Math" panose="02040503050406030204" pitchFamily="18" charset="0"/>
                </a:rPr>
                <a:t>=</a:t>
              </a:r>
              <a:r>
                <a:rPr lang="es-ES" sz="1100" b="0" i="0">
                  <a:latin typeface="Cambria Math" panose="02040503050406030204" pitchFamily="18" charset="0"/>
                </a:rPr>
                <a:t>0.14 m</a:t>
              </a:r>
              <a:endParaRPr lang="es-ES" sz="1100" b="0"/>
            </a:p>
            <a:p>
              <a:pPr algn="l"/>
              <a:endParaRPr lang="es-ES" sz="1100" b="0"/>
            </a:p>
            <a:p>
              <a:pPr algn="l"/>
              <a:r>
                <a:rPr lang="es-ES" sz="1100" b="0"/>
                <a:t>Para encontrar la fuerza centripeta nos faltaria los valores de v, r y B, para</a:t>
              </a:r>
              <a:r>
                <a:rPr lang="es-ES" sz="1100" b="0" baseline="0"/>
                <a:t> eso usaremos las siguiente formulas y despejando para las incognitas</a:t>
              </a:r>
              <a:endParaRPr lang="es-ES" sz="1100" b="0"/>
            </a:p>
            <a:p>
              <a:pPr algn="ctr"/>
              <a:endParaRPr lang="es-MX" sz="1100"/>
            </a:p>
            <a:p>
              <a:pPr algn="ctr"/>
              <a:r>
                <a:rPr lang="es-ES" sz="1600" b="0" i="0">
                  <a:latin typeface="Cambria Math" panose="02040503050406030204" pitchFamily="18" charset="0"/>
                </a:rPr>
                <a:t>𝐹</a:t>
              </a:r>
              <a:r>
                <a:rPr lang="es-MX" sz="1600" b="0" i="0">
                  <a:latin typeface="Cambria Math" panose="02040503050406030204" pitchFamily="18" charset="0"/>
                </a:rPr>
                <a:t>_</a:t>
              </a:r>
              <a:r>
                <a:rPr lang="es-MX" sz="1600" i="0">
                  <a:latin typeface="Cambria Math" panose="02040503050406030204" pitchFamily="18" charset="0"/>
                </a:rPr>
                <a:t>𝑐=(𝑚⋅𝑣^2)/</a:t>
              </a:r>
              <a:r>
                <a:rPr lang="es-ES" sz="1600" b="0" i="0">
                  <a:latin typeface="Cambria Math" panose="02040503050406030204" pitchFamily="18" charset="0"/>
                </a:rPr>
                <a:t>𝑟  </a:t>
              </a:r>
              <a:endParaRPr lang="es-MX" sz="1600"/>
            </a:p>
          </xdr:txBody>
        </xdr:sp>
      </mc:Fallback>
    </mc:AlternateContent>
    <xdr:clientData/>
  </xdr:twoCellAnchor>
  <xdr:oneCellAnchor>
    <xdr:from>
      <xdr:col>6</xdr:col>
      <xdr:colOff>513707</xdr:colOff>
      <xdr:row>107</xdr:row>
      <xdr:rowOff>128427</xdr:rowOff>
    </xdr:from>
    <xdr:ext cx="1519721" cy="80284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CuadroTexto 29">
              <a:extLst>
                <a:ext uri="{FF2B5EF4-FFF2-40B4-BE49-F238E27FC236}">
                  <a16:creationId xmlns:a16="http://schemas.microsoft.com/office/drawing/2014/main" id="{F0391B73-9A3E-4428-B52B-0C7D2A628B88}"/>
                </a:ext>
              </a:extLst>
            </xdr:cNvPr>
            <xdr:cNvSpPr txBox="1"/>
          </xdr:nvSpPr>
          <xdr:spPr>
            <a:xfrm>
              <a:off x="5543763" y="21318876"/>
              <a:ext cx="1519721" cy="8028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endParaRPr lang="es-419" sz="900" i="1">
                <a:latin typeface="Cambria Math" panose="02040503050406030204" pitchFamily="18" charset="0"/>
              </a:endParaRPr>
            </a:p>
            <a:p>
              <a14:m>
                <m:oMath xmlns:m="http://schemas.openxmlformats.org/officeDocument/2006/math">
                  <m:r>
                    <a:rPr lang="es-MX" sz="1800" i="1">
                      <a:latin typeface="Cambria Math" panose="02040503050406030204" pitchFamily="18" charset="0"/>
                    </a:rPr>
                    <m:t>𝐵</m:t>
                  </m:r>
                  <m:r>
                    <a:rPr lang="es-MX" sz="1800" i="0">
                      <a:latin typeface="Cambria Math" panose="02040503050406030204" pitchFamily="18" charset="0"/>
                    </a:rPr>
                    <m:t>=</m:t>
                  </m:r>
                  <m:f>
                    <m:fPr>
                      <m:ctrlPr>
                        <a:rPr lang="es-MX" sz="1800" i="1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a:rPr lang="es-MX" sz="1800" i="1">
                          <a:solidFill>
                            <a:schemeClr val="accent5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𝑁</m:t>
                      </m:r>
                      <m:r>
                        <a:rPr lang="es-MX" sz="1800" i="0">
                          <a:solidFill>
                            <a:schemeClr val="accent5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⋅</m:t>
                      </m:r>
                      <m:sSub>
                        <m:sSubPr>
                          <m:ctrlPr>
                            <a:rPr lang="es-MX" sz="1800" i="1">
                              <a:solidFill>
                                <a:schemeClr val="accent5">
                                  <a:lumMod val="75000"/>
                                </a:schemeClr>
                              </a:solidFill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s-MX" sz="1800" i="1">
                              <a:solidFill>
                                <a:schemeClr val="accent5">
                                  <a:lumMod val="75000"/>
                                </a:schemeClr>
                              </a:solidFill>
                              <a:latin typeface="Cambria Math" panose="02040503050406030204" pitchFamily="18" charset="0"/>
                            </a:rPr>
                            <m:t>𝜇</m:t>
                          </m:r>
                        </m:e>
                        <m:sub>
                          <m:r>
                            <a:rPr lang="es-MX" sz="1800" i="0">
                              <a:solidFill>
                                <a:schemeClr val="accent5">
                                  <a:lumMod val="75000"/>
                                </a:schemeClr>
                              </a:solidFill>
                              <a:latin typeface="Cambria Math" panose="02040503050406030204" pitchFamily="18" charset="0"/>
                            </a:rPr>
                            <m:t>0</m:t>
                          </m:r>
                        </m:sub>
                      </m:sSub>
                      <m:r>
                        <a:rPr lang="es-MX" sz="1800" i="0">
                          <a:solidFill>
                            <a:schemeClr val="accent5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⋅</m:t>
                      </m:r>
                      <m:r>
                        <a:rPr lang="es-MX" sz="1800" i="1">
                          <a:solidFill>
                            <a:schemeClr val="accent5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𝐼</m:t>
                      </m:r>
                    </m:num>
                    <m:den>
                      <m:sSup>
                        <m:sSupPr>
                          <m:ctrlPr>
                            <a:rPr lang="es-MX" sz="1800" i="1">
                              <a:solidFill>
                                <a:srgbClr val="7030A0"/>
                              </a:solidFill>
                              <a:latin typeface="Cambria Math" panose="02040503050406030204" pitchFamily="18" charset="0"/>
                            </a:rPr>
                          </m:ctrlPr>
                        </m:sSupPr>
                        <m:e>
                          <m:d>
                            <m:dPr>
                              <m:ctrlPr>
                                <a:rPr lang="es-MX" sz="1800" i="1">
                                  <a:solidFill>
                                    <a:srgbClr val="7030A0"/>
                                  </a:solidFill>
                                  <a:latin typeface="Cambria Math" panose="02040503050406030204" pitchFamily="18" charset="0"/>
                                </a:rPr>
                              </m:ctrlPr>
                            </m:dPr>
                            <m:e>
                              <m:f>
                                <m:fPr>
                                  <m:ctrlPr>
                                    <a:rPr lang="es-MX" sz="1800" i="1">
                                      <a:solidFill>
                                        <a:srgbClr val="7030A0"/>
                                      </a:solidFill>
                                      <a:latin typeface="Cambria Math" panose="02040503050406030204" pitchFamily="18" charset="0"/>
                                    </a:rPr>
                                  </m:ctrlPr>
                                </m:fPr>
                                <m:num>
                                  <m:r>
                                    <a:rPr lang="es-MX" sz="1800" i="0">
                                      <a:solidFill>
                                        <a:srgbClr val="7030A0"/>
                                      </a:solidFill>
                                      <a:latin typeface="Cambria Math" panose="02040503050406030204" pitchFamily="18" charset="0"/>
                                    </a:rPr>
                                    <m:t>5</m:t>
                                  </m:r>
                                </m:num>
                                <m:den>
                                  <m:r>
                                    <a:rPr lang="es-MX" sz="1800" i="0">
                                      <a:solidFill>
                                        <a:srgbClr val="7030A0"/>
                                      </a:solidFill>
                                      <a:latin typeface="Cambria Math" panose="02040503050406030204" pitchFamily="18" charset="0"/>
                                    </a:rPr>
                                    <m:t>4</m:t>
                                  </m:r>
                                </m:den>
                              </m:f>
                            </m:e>
                          </m:d>
                        </m:e>
                        <m:sup>
                          <m:f>
                            <m:fPr>
                              <m:ctrlPr>
                                <a:rPr lang="es-MX" sz="1800" i="1">
                                  <a:solidFill>
                                    <a:srgbClr val="7030A0"/>
                                  </a:solidFill>
                                  <a:latin typeface="Cambria Math" panose="02040503050406030204" pitchFamily="18" charset="0"/>
                                </a:rPr>
                              </m:ctrlPr>
                            </m:fPr>
                            <m:num>
                              <m:r>
                                <a:rPr lang="es-MX" sz="1800" i="0">
                                  <a:solidFill>
                                    <a:srgbClr val="7030A0"/>
                                  </a:solidFill>
                                  <a:latin typeface="Cambria Math" panose="02040503050406030204" pitchFamily="18" charset="0"/>
                                </a:rPr>
                                <m:t>3</m:t>
                              </m:r>
                            </m:num>
                            <m:den>
                              <m:r>
                                <a:rPr lang="es-MX" sz="1800" i="0">
                                  <a:solidFill>
                                    <a:srgbClr val="7030A0"/>
                                  </a:solidFill>
                                  <a:latin typeface="Cambria Math" panose="02040503050406030204" pitchFamily="18" charset="0"/>
                                </a:rPr>
                                <m:t>2</m:t>
                              </m:r>
                            </m:den>
                          </m:f>
                        </m:sup>
                      </m:sSup>
                      <m:r>
                        <a:rPr lang="es-MX" sz="1800" i="0">
                          <a:latin typeface="Cambria Math" panose="02040503050406030204" pitchFamily="18" charset="0"/>
                        </a:rPr>
                        <m:t>⋅</m:t>
                      </m:r>
                      <m:r>
                        <a:rPr lang="es-MX" sz="1800" i="1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  <m:t>𝑎</m:t>
                      </m:r>
                    </m:den>
                  </m:f>
                </m:oMath>
              </a14:m>
              <a:r>
                <a:rPr lang="es-MX" sz="1800"/>
                <a:t> </a:t>
              </a:r>
            </a:p>
          </xdr:txBody>
        </xdr:sp>
      </mc:Choice>
      <mc:Fallback xmlns="">
        <xdr:sp macro="" textlink="">
          <xdr:nvSpPr>
            <xdr:cNvPr id="30" name="CuadroTexto 29">
              <a:extLst>
                <a:ext uri="{FF2B5EF4-FFF2-40B4-BE49-F238E27FC236}">
                  <a16:creationId xmlns:a16="http://schemas.microsoft.com/office/drawing/2014/main" id="{F0391B73-9A3E-4428-B52B-0C7D2A628B88}"/>
                </a:ext>
              </a:extLst>
            </xdr:cNvPr>
            <xdr:cNvSpPr txBox="1"/>
          </xdr:nvSpPr>
          <xdr:spPr>
            <a:xfrm>
              <a:off x="5543763" y="21318876"/>
              <a:ext cx="1519721" cy="8028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endParaRPr lang="es-419" sz="900" i="1">
                <a:latin typeface="Cambria Math" panose="02040503050406030204" pitchFamily="18" charset="0"/>
              </a:endParaRPr>
            </a:p>
            <a:p>
              <a:pPr/>
              <a:r>
                <a:rPr lang="es-MX" sz="1800" i="0">
                  <a:latin typeface="Cambria Math" panose="02040503050406030204" pitchFamily="18" charset="0"/>
                </a:rPr>
                <a:t>𝐵=(</a:t>
              </a:r>
              <a:r>
                <a:rPr lang="es-MX" sz="1800" i="0">
                  <a:solidFill>
                    <a:schemeClr val="accent5">
                      <a:lumMod val="75000"/>
                    </a:schemeClr>
                  </a:solidFill>
                  <a:latin typeface="Cambria Math" panose="02040503050406030204" pitchFamily="18" charset="0"/>
                </a:rPr>
                <a:t>𝑁⋅𝜇_0⋅𝐼)/(</a:t>
              </a:r>
              <a:r>
                <a:rPr lang="es-MX" sz="1800" i="0">
                  <a:solidFill>
                    <a:srgbClr val="7030A0"/>
                  </a:solidFill>
                  <a:latin typeface="Cambria Math" panose="02040503050406030204" pitchFamily="18" charset="0"/>
                </a:rPr>
                <a:t>(5/4)^(3/2)</a:t>
              </a:r>
              <a:r>
                <a:rPr lang="es-MX" sz="1800" i="0">
                  <a:latin typeface="Cambria Math" panose="02040503050406030204" pitchFamily="18" charset="0"/>
                </a:rPr>
                <a:t>⋅</a:t>
              </a:r>
              <a:r>
                <a:rPr lang="es-MX" sz="1800" i="0">
                  <a:solidFill>
                    <a:srgbClr val="7030A0"/>
                  </a:solidFill>
                  <a:latin typeface="Cambria Math" panose="02040503050406030204" pitchFamily="18" charset="0"/>
                </a:rPr>
                <a:t>𝑎)</a:t>
              </a:r>
              <a:r>
                <a:rPr lang="es-MX" sz="1800"/>
                <a:t> </a:t>
              </a:r>
            </a:p>
          </xdr:txBody>
        </xdr:sp>
      </mc:Fallback>
    </mc:AlternateContent>
    <xdr:clientData/>
  </xdr:oneCellAnchor>
  <xdr:twoCellAnchor>
    <xdr:from>
      <xdr:col>4</xdr:col>
      <xdr:colOff>470899</xdr:colOff>
      <xdr:row>113</xdr:row>
      <xdr:rowOff>0</xdr:rowOff>
    </xdr:from>
    <xdr:to>
      <xdr:col>10</xdr:col>
      <xdr:colOff>149832</xdr:colOff>
      <xdr:row>125</xdr:row>
      <xdr:rowOff>85617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CuadroTexto 30">
              <a:extLst>
                <a:ext uri="{FF2B5EF4-FFF2-40B4-BE49-F238E27FC236}">
                  <a16:creationId xmlns:a16="http://schemas.microsoft.com/office/drawing/2014/main" id="{97DED4EE-AFBF-4BC2-A14F-A71EBDD2FD59}"/>
                </a:ext>
              </a:extLst>
            </xdr:cNvPr>
            <xdr:cNvSpPr txBox="1"/>
          </xdr:nvSpPr>
          <xdr:spPr>
            <a:xfrm>
              <a:off x="3660169" y="22346292"/>
              <a:ext cx="4741096" cy="240800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/>
              <a14:m>
                <m:oMath xmlns:m="http://schemas.openxmlformats.org/officeDocument/2006/math">
                  <m:f>
                    <m:fPr>
                      <m:ctrlP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𝑞</m:t>
                      </m:r>
                    </m:num>
                    <m:den>
                      <m: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𝑚</m:t>
                      </m:r>
                    </m:den>
                  </m:f>
                  <m:r>
                    <a:rPr lang="es-MX" sz="160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f>
                    <m:fPr>
                      <m:ctrlP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sSup>
                        <m:sSupPr>
                          <m:ctrlPr>
                            <a:rPr lang="es-MX" sz="160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pPr>
                        <m:e>
                          <m:r>
                            <a:rPr lang="es-MX" sz="160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𝑣</m:t>
                          </m:r>
                        </m:e>
                        <m:sup>
                          <m:r>
                            <a:rPr lang="es-MX" sz="1600" i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p>
                    </m:num>
                    <m:den>
                      <m:r>
                        <a:rPr lang="es-MX" sz="1600" i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2⋅</m:t>
                      </m:r>
                      <m:r>
                        <a:rPr lang="es-ES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𝑉</m:t>
                      </m:r>
                    </m:den>
                  </m:f>
                </m:oMath>
              </a14:m>
              <a:r>
                <a:rPr lang="es-ES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  ; </a:t>
              </a:r>
              <a14:m>
                <m:oMath xmlns:m="http://schemas.openxmlformats.org/officeDocument/2006/math">
                  <m:r>
                    <a:rPr lang="es-ES" sz="1600" i="1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𝑣</m:t>
                  </m:r>
                  <m:r>
                    <a:rPr lang="es-ES" sz="160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rad>
                    <m:radPr>
                      <m:degHide m:val="on"/>
                      <m:ctrlPr>
                        <a:rPr lang="es-ES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radPr>
                    <m:deg/>
                    <m:e>
                      <m:f>
                        <m:fPr>
                          <m:ctrlPr>
                            <a:rPr lang="es-ES" sz="160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fPr>
                        <m:num>
                          <m:r>
                            <a:rPr lang="es-ES" sz="160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𝑞</m:t>
                          </m:r>
                        </m:num>
                        <m:den>
                          <m:r>
                            <a:rPr lang="es-ES" sz="160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𝑚</m:t>
                          </m:r>
                        </m:den>
                      </m:f>
                      <m:r>
                        <a:rPr lang="es-ES" sz="1600" i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⋅2⋅</m:t>
                      </m:r>
                      <m:r>
                        <a:rPr lang="es-ES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𝑉</m:t>
                      </m:r>
                      <m:r>
                        <a:rPr lang="es-ES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 </m:t>
                      </m:r>
                    </m:e>
                  </m:rad>
                  <m:r>
                    <a:rPr lang="es-ES" sz="1600" b="0" i="1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 ;</m:t>
                  </m:r>
                  <m:r>
                    <a:rPr lang="es-ES" sz="1600" b="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</m:oMath>
              </a14:m>
              <a:r>
                <a:rPr lang="es-ES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       </a:t>
              </a:r>
              <a:endParaRPr lang="es-MX" sz="1600">
                <a:effectLst/>
              </a:endParaRPr>
            </a:p>
            <a:p>
              <a:pPr algn="ctr"/>
              <a:r>
                <a:rPr lang="es-MX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        </a:t>
              </a:r>
              <a:endParaRPr lang="es-MX" sz="1600">
                <a:effectLst/>
              </a:endParaRPr>
            </a:p>
            <a:p>
              <a:pPr algn="ctr"/>
              <a14:m>
                <m:oMath xmlns:m="http://schemas.openxmlformats.org/officeDocument/2006/math">
                  <m:f>
                    <m:fPr>
                      <m:ctrlP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𝑞</m:t>
                      </m:r>
                    </m:num>
                    <m:den>
                      <m: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𝑚</m:t>
                      </m:r>
                    </m:den>
                  </m:f>
                  <m:r>
                    <a:rPr lang="es-MX" sz="160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f>
                    <m:fPr>
                      <m:ctrlP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ES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2∗</m:t>
                      </m:r>
                      <m:r>
                        <a:rPr lang="es-ES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𝑉</m:t>
                      </m:r>
                    </m:num>
                    <m:den>
                      <m:d>
                        <m:dPr>
                          <m:ctrlPr>
                            <a:rPr lang="es-ES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dPr>
                        <m:e>
                          <m:r>
                            <a:rPr lang="es-ES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𝐵</m:t>
                          </m:r>
                          <m:r>
                            <a:rPr lang="es-ES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∗</m:t>
                          </m:r>
                          <m:r>
                            <a:rPr lang="es-ES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𝑟</m:t>
                          </m:r>
                        </m:e>
                      </m:d>
                      <m:r>
                        <a:rPr lang="es-ES" sz="1600" b="0" i="1" baseline="3000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</m:t>
                      </m:r>
                    </m:den>
                  </m:f>
                </m:oMath>
              </a14:m>
              <a:r>
                <a:rPr lang="es-ES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    ;  </a:t>
              </a:r>
              <a14:m>
                <m:oMath xmlns:m="http://schemas.openxmlformats.org/officeDocument/2006/math">
                  <m:r>
                    <m:rPr>
                      <m:sty m:val="p"/>
                    </m:rPr>
                    <a:rPr lang="es-ES" sz="1600" b="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r</m:t>
                  </m:r>
                  <m:r>
                    <a:rPr lang="es-MX" sz="160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rad>
                    <m:radPr>
                      <m:degHide m:val="on"/>
                      <m:ctrlP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radPr>
                    <m:deg/>
                    <m:e>
                      <m:f>
                        <m:fPr>
                          <m:ctrlPr>
                            <a:rPr lang="es-MX" sz="160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fPr>
                        <m:num>
                          <m:r>
                            <a:rPr lang="es-ES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2∗</m:t>
                          </m:r>
                          <m:r>
                            <a:rPr lang="es-ES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𝑉</m:t>
                          </m:r>
                        </m:num>
                        <m:den>
                          <m:r>
                            <a:rPr lang="es-ES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𝐵</m:t>
                          </m:r>
                          <m:r>
                            <a:rPr lang="es-ES" sz="1600" b="0" i="1" baseline="3000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  <m:r>
                            <a:rPr lang="es-ES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∗</m:t>
                          </m:r>
                          <m:f>
                            <m:fPr>
                              <m:ctrlPr>
                                <a:rPr lang="es-ES" sz="1600" b="0" i="1">
                                  <a:solidFill>
                                    <a:schemeClr val="dk1"/>
                                  </a:solidFill>
                                  <a:effectLst/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</m:ctrlPr>
                            </m:fPr>
                            <m:num>
                              <m:r>
                                <a:rPr lang="es-ES" sz="1600" b="0" i="1">
                                  <a:solidFill>
                                    <a:schemeClr val="dk1"/>
                                  </a:solidFill>
                                  <a:effectLst/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  <m:t>𝑞</m:t>
                              </m:r>
                            </m:num>
                            <m:den>
                              <m:r>
                                <a:rPr lang="es-ES" sz="1600" b="0" i="1">
                                  <a:solidFill>
                                    <a:schemeClr val="dk1"/>
                                  </a:solidFill>
                                  <a:effectLst/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  <m:t>𝑚</m:t>
                              </m:r>
                            </m:den>
                          </m:f>
                        </m:den>
                      </m:f>
                      <m:r>
                        <m:rPr>
                          <m:nor/>
                        </m:rPr>
                        <a:rPr lang="es-ES" sz="1600" i="1">
                          <a:solidFill>
                            <a:schemeClr val="dk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</m:e>
                  </m:rad>
                </m:oMath>
              </a14:m>
              <a:r>
                <a:rPr lang="es-ES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</a:t>
              </a:r>
            </a:p>
            <a:p>
              <a:pPr algn="ctr"/>
              <a:endParaRPr lang="es-MX" sz="1600">
                <a:effectLst/>
              </a:endParaRPr>
            </a:p>
            <a:p>
              <a:pPr algn="ctr"/>
              <a14:m>
                <m:oMath xmlns:m="http://schemas.openxmlformats.org/officeDocument/2006/math">
                  <m:sSub>
                    <m:sSubPr>
                      <m:ctrlP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es-ES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𝐹</m:t>
                      </m:r>
                    </m:e>
                    <m:sub>
                      <m: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𝑐</m:t>
                      </m:r>
                    </m:sub>
                  </m:sSub>
                  <m:r>
                    <a:rPr lang="es-MX" sz="160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f>
                    <m:fPr>
                      <m:ctrlP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60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𝑚</m:t>
                      </m:r>
                      <m:r>
                        <a:rPr lang="es-MX" sz="1600" i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⋅</m:t>
                      </m:r>
                      <m:sSup>
                        <m:sSupPr>
                          <m:ctrlPr>
                            <a:rPr lang="es-MX" sz="160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pPr>
                        <m:e>
                          <m:r>
                            <a:rPr lang="es-MX" sz="160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𝑣</m:t>
                          </m:r>
                        </m:e>
                        <m:sup>
                          <m:r>
                            <a:rPr lang="es-MX" sz="1600" i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p>
                    </m:num>
                    <m:den>
                      <m:r>
                        <a:rPr lang="es-ES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𝑟</m:t>
                      </m:r>
                    </m:den>
                  </m:f>
                  <m:r>
                    <a:rPr lang="es-ES" sz="1600" b="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</m:oMath>
              </a14:m>
              <a:r>
                <a:rPr lang="es-MX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=       </a:t>
              </a:r>
              <a:endParaRPr lang="es-MX" sz="1600">
                <a:effectLst/>
              </a:endParaRPr>
            </a:p>
            <a:p>
              <a:endParaRPr lang="es-MX" sz="1100"/>
            </a:p>
          </xdr:txBody>
        </xdr:sp>
      </mc:Choice>
      <mc:Fallback xmlns="">
        <xdr:sp macro="" textlink="">
          <xdr:nvSpPr>
            <xdr:cNvPr id="31" name="CuadroTexto 30">
              <a:extLst>
                <a:ext uri="{FF2B5EF4-FFF2-40B4-BE49-F238E27FC236}">
                  <a16:creationId xmlns:a16="http://schemas.microsoft.com/office/drawing/2014/main" id="{97DED4EE-AFBF-4BC2-A14F-A71EBDD2FD59}"/>
                </a:ext>
              </a:extLst>
            </xdr:cNvPr>
            <xdr:cNvSpPr txBox="1"/>
          </xdr:nvSpPr>
          <xdr:spPr>
            <a:xfrm>
              <a:off x="3660169" y="22346292"/>
              <a:ext cx="4741096" cy="240800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/>
              <a:r>
                <a:rPr lang="es-MX" sz="16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𝑞/𝑚=𝑣^2/(2⋅</a:t>
              </a:r>
              <a:r>
                <a:rPr lang="es-ES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𝑉</a:t>
              </a:r>
              <a:r>
                <a:rPr lang="es-MX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</a:t>
              </a:r>
              <a:r>
                <a:rPr lang="es-ES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  ; </a:t>
              </a:r>
              <a:r>
                <a:rPr lang="es-ES" sz="16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𝑣=√(𝑞/𝑚⋅2⋅</a:t>
              </a:r>
              <a:r>
                <a:rPr lang="es-ES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𝑉  )   ; </a:t>
              </a:r>
              <a:r>
                <a:rPr lang="es-ES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       </a:t>
              </a:r>
              <a:endParaRPr lang="es-MX" sz="1600">
                <a:effectLst/>
              </a:endParaRPr>
            </a:p>
            <a:p>
              <a:pPr algn="ctr"/>
              <a:r>
                <a:rPr lang="es-MX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        </a:t>
              </a:r>
              <a:endParaRPr lang="es-MX" sz="1600">
                <a:effectLst/>
              </a:endParaRPr>
            </a:p>
            <a:p>
              <a:pPr algn="ctr"/>
              <a:r>
                <a:rPr lang="es-MX" sz="16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𝑞/𝑚=(</a:t>
              </a:r>
              <a:r>
                <a:rPr lang="es-ES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2∗𝑉</a:t>
              </a:r>
              <a:r>
                <a:rPr lang="es-MX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)/</a:t>
              </a:r>
              <a:r>
                <a:rPr lang="es-ES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(𝐵∗𝑟)</a:t>
              </a:r>
              <a:r>
                <a:rPr lang="es-ES" sz="1600" b="0" i="0" baseline="300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</a:t>
              </a:r>
              <a:r>
                <a:rPr lang="es-ES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    ;  </a:t>
              </a:r>
              <a:r>
                <a:rPr lang="es-ES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r</a:t>
              </a:r>
              <a:r>
                <a:rPr lang="es-MX" sz="16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=√((</a:t>
              </a:r>
              <a:r>
                <a:rPr lang="es-ES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2∗𝑉</a:t>
              </a:r>
              <a:r>
                <a:rPr lang="es-MX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)/(</a:t>
              </a:r>
              <a:r>
                <a:rPr lang="es-ES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𝐵</a:t>
              </a:r>
              <a:r>
                <a:rPr lang="es-ES" sz="1600" b="0" i="0" baseline="3000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</a:t>
              </a:r>
              <a:r>
                <a:rPr lang="es-ES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∗𝑞/𝑚</a:t>
              </a:r>
              <a:r>
                <a:rPr lang="es-MX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</a:t>
              </a:r>
              <a:r>
                <a:rPr lang="es-ES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"</a:t>
              </a:r>
              <a:r>
                <a:rPr lang="es-ES" sz="16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" </a:t>
              </a:r>
              <a:r>
                <a:rPr lang="es-MX" sz="16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</a:t>
              </a:r>
              <a:r>
                <a:rPr lang="es-ES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</a:t>
              </a:r>
            </a:p>
            <a:p>
              <a:pPr algn="ctr"/>
              <a:endParaRPr lang="es-MX" sz="1600">
                <a:effectLst/>
              </a:endParaRPr>
            </a:p>
            <a:p>
              <a:pPr algn="ctr"/>
              <a:r>
                <a:rPr lang="es-ES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𝐹</a:t>
              </a:r>
              <a:r>
                <a:rPr lang="es-MX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_</a:t>
              </a:r>
              <a:r>
                <a:rPr lang="es-MX" sz="16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𝑐=(𝑚⋅𝑣^2)/</a:t>
              </a:r>
              <a:r>
                <a:rPr lang="es-ES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𝑟  </a:t>
              </a:r>
              <a:r>
                <a:rPr lang="es-MX" sz="16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=       </a:t>
              </a:r>
              <a:endParaRPr lang="es-MX" sz="1600">
                <a:effectLst/>
              </a:endParaRPr>
            </a:p>
            <a:p>
              <a:endParaRPr lang="es-MX" sz="1100"/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47625</xdr:colOff>
      <xdr:row>2</xdr:row>
      <xdr:rowOff>19051</xdr:rowOff>
    </xdr:from>
    <xdr:to>
      <xdr:col>5</xdr:col>
      <xdr:colOff>363564</xdr:colOff>
      <xdr:row>8</xdr:row>
      <xdr:rowOff>152401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ED9E75F-71EF-42F0-82FE-18E91AA470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611" t="22627" r="2066" b="7335"/>
        <a:stretch/>
      </xdr:blipFill>
      <xdr:spPr>
        <a:xfrm>
          <a:off x="2333625" y="476251"/>
          <a:ext cx="4259289" cy="1276350"/>
        </a:xfrm>
        <a:prstGeom prst="rect">
          <a:avLst/>
        </a:prstGeom>
      </xdr:spPr>
    </xdr:pic>
    <xdr:clientData/>
  </xdr:twoCellAnchor>
  <xdr:twoCellAnchor editAs="oneCell">
    <xdr:from>
      <xdr:col>4</xdr:col>
      <xdr:colOff>233546</xdr:colOff>
      <xdr:row>20</xdr:row>
      <xdr:rowOff>141631</xdr:rowOff>
    </xdr:from>
    <xdr:to>
      <xdr:col>6</xdr:col>
      <xdr:colOff>69399</xdr:colOff>
      <xdr:row>23</xdr:row>
      <xdr:rowOff>138010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C09FC99-B931-4915-B500-3E13B9B511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49275"/>
        <a:stretch/>
      </xdr:blipFill>
      <xdr:spPr>
        <a:xfrm>
          <a:off x="8596496" y="7218706"/>
          <a:ext cx="3093403" cy="567879"/>
        </a:xfrm>
        <a:prstGeom prst="rect">
          <a:avLst/>
        </a:prstGeom>
      </xdr:spPr>
    </xdr:pic>
    <xdr:clientData/>
  </xdr:twoCellAnchor>
  <xdr:twoCellAnchor editAs="oneCell">
    <xdr:from>
      <xdr:col>0</xdr:col>
      <xdr:colOff>320744</xdr:colOff>
      <xdr:row>24</xdr:row>
      <xdr:rowOff>130073</xdr:rowOff>
    </xdr:from>
    <xdr:to>
      <xdr:col>2</xdr:col>
      <xdr:colOff>569167</xdr:colOff>
      <xdr:row>27</xdr:row>
      <xdr:rowOff>77629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13669E3-4DAC-4529-9067-42E64853A2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50198" b="3774"/>
        <a:stretch/>
      </xdr:blipFill>
      <xdr:spPr>
        <a:xfrm>
          <a:off x="320744" y="8016773"/>
          <a:ext cx="3096398" cy="51905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381066</xdr:colOff>
      <xdr:row>28</xdr:row>
      <xdr:rowOff>55062</xdr:rowOff>
    </xdr:from>
    <xdr:to>
      <xdr:col>2</xdr:col>
      <xdr:colOff>1239581</xdr:colOff>
      <xdr:row>30</xdr:row>
      <xdr:rowOff>171155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71BC327-8696-4D43-A897-0EE6500D9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66" y="8703762"/>
          <a:ext cx="3706490" cy="497093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54</xdr:row>
      <xdr:rowOff>38100</xdr:rowOff>
    </xdr:from>
    <xdr:to>
      <xdr:col>5</xdr:col>
      <xdr:colOff>1362075</xdr:colOff>
      <xdr:row>64</xdr:row>
      <xdr:rowOff>59049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E3EDFA7-CC32-4CB7-A308-9A4473A0C8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943" b="4945"/>
        <a:stretch/>
      </xdr:blipFill>
      <xdr:spPr>
        <a:xfrm>
          <a:off x="4400550" y="10477500"/>
          <a:ext cx="5248275" cy="1925949"/>
        </a:xfrm>
        <a:prstGeom prst="rect">
          <a:avLst/>
        </a:prstGeom>
      </xdr:spPr>
    </xdr:pic>
    <xdr:clientData/>
  </xdr:twoCellAnchor>
  <xdr:twoCellAnchor editAs="oneCell">
    <xdr:from>
      <xdr:col>9</xdr:col>
      <xdr:colOff>22355</xdr:colOff>
      <xdr:row>61</xdr:row>
      <xdr:rowOff>154255</xdr:rowOff>
    </xdr:from>
    <xdr:to>
      <xdr:col>10</xdr:col>
      <xdr:colOff>202041</xdr:colOff>
      <xdr:row>69</xdr:row>
      <xdr:rowOff>183355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A16BB204-9A70-4C65-8904-73E45FE0F2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88596"/>
        <a:stretch/>
      </xdr:blipFill>
      <xdr:spPr>
        <a:xfrm>
          <a:off x="9223505" y="12717730"/>
          <a:ext cx="941686" cy="1810275"/>
        </a:xfrm>
        <a:prstGeom prst="rect">
          <a:avLst/>
        </a:prstGeom>
      </xdr:spPr>
    </xdr:pic>
    <xdr:clientData/>
  </xdr:twoCellAnchor>
  <xdr:twoCellAnchor editAs="oneCell">
    <xdr:from>
      <xdr:col>10</xdr:col>
      <xdr:colOff>218159</xdr:colOff>
      <xdr:row>62</xdr:row>
      <xdr:rowOff>3361</xdr:rowOff>
    </xdr:from>
    <xdr:to>
      <xdr:col>16</xdr:col>
      <xdr:colOff>623440</xdr:colOff>
      <xdr:row>69</xdr:row>
      <xdr:rowOff>183356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55B3E661-5030-4760-B2A4-B5091E1F52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9705" t="1147"/>
        <a:stretch/>
      </xdr:blipFill>
      <xdr:spPr>
        <a:xfrm>
          <a:off x="10181309" y="12757336"/>
          <a:ext cx="4977281" cy="1770670"/>
        </a:xfrm>
        <a:prstGeom prst="rect">
          <a:avLst/>
        </a:prstGeom>
      </xdr:spPr>
    </xdr:pic>
    <xdr:clientData/>
  </xdr:twoCellAnchor>
  <xdr:twoCellAnchor editAs="oneCell">
    <xdr:from>
      <xdr:col>9</xdr:col>
      <xdr:colOff>83343</xdr:colOff>
      <xdr:row>73</xdr:row>
      <xdr:rowOff>130967</xdr:rowOff>
    </xdr:from>
    <xdr:to>
      <xdr:col>16</xdr:col>
      <xdr:colOff>672483</xdr:colOff>
      <xdr:row>76</xdr:row>
      <xdr:rowOff>157161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34D8EB7C-43F2-43C7-8914-A431355948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130" t="7897"/>
        <a:stretch/>
      </xdr:blipFill>
      <xdr:spPr>
        <a:xfrm>
          <a:off x="9284493" y="15237617"/>
          <a:ext cx="5923140" cy="883444"/>
        </a:xfrm>
        <a:prstGeom prst="rect">
          <a:avLst/>
        </a:prstGeom>
      </xdr:spPr>
    </xdr:pic>
    <xdr:clientData/>
  </xdr:twoCellAnchor>
  <xdr:twoCellAnchor>
    <xdr:from>
      <xdr:col>8</xdr:col>
      <xdr:colOff>809626</xdr:colOff>
      <xdr:row>57</xdr:row>
      <xdr:rowOff>130970</xdr:rowOff>
    </xdr:from>
    <xdr:to>
      <xdr:col>11</xdr:col>
      <xdr:colOff>678657</xdr:colOff>
      <xdr:row>62</xdr:row>
      <xdr:rowOff>1</xdr:rowOff>
    </xdr:to>
    <xdr:sp macro="" textlink="">
      <xdr:nvSpPr>
        <xdr:cNvPr id="16" name="CuadroTexto 15">
          <a:extLst>
            <a:ext uri="{FF2B5EF4-FFF2-40B4-BE49-F238E27FC236}">
              <a16:creationId xmlns:a16="http://schemas.microsoft.com/office/drawing/2014/main" id="{51CE6E57-CAAA-40CC-886C-FA1563E8D8D1}"/>
            </a:ext>
          </a:extLst>
        </xdr:cNvPr>
        <xdr:cNvSpPr txBox="1"/>
      </xdr:nvSpPr>
      <xdr:spPr>
        <a:xfrm>
          <a:off x="9172576" y="11932445"/>
          <a:ext cx="2259806" cy="821531"/>
        </a:xfrm>
        <a:prstGeom prst="rect">
          <a:avLst/>
        </a:prstGeom>
        <a:solidFill>
          <a:sysClr val="window" lastClr="FFFFFF"/>
        </a:solidFill>
        <a:ln w="9525" cmpd="sng">
          <a:solidFill>
            <a:srgbClr val="00B0F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2800"/>
            <a:t>FÓRMULAS</a:t>
          </a:r>
        </a:p>
      </xdr:txBody>
    </xdr:sp>
    <xdr:clientData/>
  </xdr:twoCellAnchor>
  <xdr:oneCellAnchor>
    <xdr:from>
      <xdr:col>9</xdr:col>
      <xdr:colOff>96439</xdr:colOff>
      <xdr:row>77</xdr:row>
      <xdr:rowOff>322659</xdr:rowOff>
    </xdr:from>
    <xdr:ext cx="2915842" cy="47505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CuadroTexto 16">
              <a:extLst>
                <a:ext uri="{FF2B5EF4-FFF2-40B4-BE49-F238E27FC236}">
                  <a16:creationId xmlns:a16="http://schemas.microsoft.com/office/drawing/2014/main" id="{C24CD2B4-131E-41A6-AEFC-1E0ECABB04B8}"/>
                </a:ext>
              </a:extLst>
            </xdr:cNvPr>
            <xdr:cNvSpPr txBox="1"/>
          </xdr:nvSpPr>
          <xdr:spPr>
            <a:xfrm>
              <a:off x="9297589" y="16753284"/>
              <a:ext cx="2915842" cy="475059"/>
            </a:xfrm>
            <a:prstGeom prst="rect">
              <a:avLst/>
            </a:prstGeom>
            <a:solidFill>
              <a:schemeClr val="accent6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"/>
                  </m:oMathParaPr>
                  <m:oMath xmlns:m="http://schemas.openxmlformats.org/officeDocument/2006/math">
                    <m:sSub>
                      <m:sSubPr>
                        <m:ctrlPr>
                          <a:rPr lang="es-MX" sz="20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20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s-MX" sz="2000" b="0" i="0">
                            <a:latin typeface="Cambria Math" panose="02040503050406030204" pitchFamily="18" charset="0"/>
                          </a:rPr>
                          <m:t>a</m:t>
                        </m:r>
                      </m:sub>
                    </m:sSub>
                    <m:r>
                      <a:rPr lang="es-MX" sz="2000" i="0">
                        <a:latin typeface="Cambria Math" panose="02040503050406030204" pitchFamily="18" charset="0"/>
                      </a:rPr>
                      <m:t>=3</m:t>
                    </m:r>
                    <m:r>
                      <a:rPr lang="es-MX" sz="2000" b="0" i="0">
                        <a:latin typeface="Cambria Math" panose="02040503050406030204" pitchFamily="18" charset="0"/>
                      </a:rPr>
                      <m:t>.5</m:t>
                    </m:r>
                    <m:r>
                      <m:rPr>
                        <m:sty m:val="p"/>
                      </m:rPr>
                      <a:rPr lang="es-MX" sz="2000" b="0" i="0">
                        <a:latin typeface="Cambria Math" panose="02040503050406030204" pitchFamily="18" charset="0"/>
                      </a:rPr>
                      <m:t>E</m:t>
                    </m:r>
                    <m:r>
                      <a:rPr lang="es-MX" sz="2000" b="0" i="0">
                        <a:latin typeface="Cambria Math" panose="02040503050406030204" pitchFamily="18" charset="0"/>
                      </a:rPr>
                      <m:t>+02≈350</m:t>
                    </m:r>
                  </m:oMath>
                </m:oMathPara>
              </a14:m>
              <a:endParaRPr lang="es-MX" sz="2000"/>
            </a:p>
          </xdr:txBody>
        </xdr:sp>
      </mc:Choice>
      <mc:Fallback xmlns="">
        <xdr:sp macro="" textlink="">
          <xdr:nvSpPr>
            <xdr:cNvPr id="17" name="CuadroTexto 16">
              <a:extLst>
                <a:ext uri="{FF2B5EF4-FFF2-40B4-BE49-F238E27FC236}">
                  <a16:creationId xmlns:a16="http://schemas.microsoft.com/office/drawing/2014/main" id="{C24CD2B4-131E-41A6-AEFC-1E0ECABB04B8}"/>
                </a:ext>
              </a:extLst>
            </xdr:cNvPr>
            <xdr:cNvSpPr txBox="1"/>
          </xdr:nvSpPr>
          <xdr:spPr>
            <a:xfrm>
              <a:off x="9297589" y="16753284"/>
              <a:ext cx="2915842" cy="475059"/>
            </a:xfrm>
            <a:prstGeom prst="rect">
              <a:avLst/>
            </a:prstGeom>
            <a:solidFill>
              <a:schemeClr val="accent6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noAutofit/>
            </a:bodyPr>
            <a:lstStyle/>
            <a:p>
              <a:pPr/>
              <a:r>
                <a:rPr lang="es-MX" sz="2000" b="0" i="0">
                  <a:latin typeface="Cambria Math" panose="02040503050406030204" pitchFamily="18" charset="0"/>
                </a:rPr>
                <a:t>𝑉_a</a:t>
              </a:r>
              <a:r>
                <a:rPr lang="es-MX" sz="2000" i="0">
                  <a:latin typeface="Cambria Math" panose="02040503050406030204" pitchFamily="18" charset="0"/>
                </a:rPr>
                <a:t>=3</a:t>
              </a:r>
              <a:r>
                <a:rPr lang="es-MX" sz="2000" b="0" i="0">
                  <a:latin typeface="Cambria Math" panose="02040503050406030204" pitchFamily="18" charset="0"/>
                </a:rPr>
                <a:t>.5E+02≈350</a:t>
              </a:r>
              <a:endParaRPr lang="es-MX" sz="2000"/>
            </a:p>
          </xdr:txBody>
        </xdr:sp>
      </mc:Fallback>
    </mc:AlternateContent>
    <xdr:clientData/>
  </xdr:oneCellAnchor>
  <xdr:twoCellAnchor>
    <xdr:from>
      <xdr:col>9</xdr:col>
      <xdr:colOff>128589</xdr:colOff>
      <xdr:row>71</xdr:row>
      <xdr:rowOff>200025</xdr:rowOff>
    </xdr:from>
    <xdr:to>
      <xdr:col>12</xdr:col>
      <xdr:colOff>69057</xdr:colOff>
      <xdr:row>73</xdr:row>
      <xdr:rowOff>130969</xdr:rowOff>
    </xdr:to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12BB2A8B-7182-4D17-B512-B55133EBF158}"/>
            </a:ext>
          </a:extLst>
        </xdr:cNvPr>
        <xdr:cNvSpPr txBox="1"/>
      </xdr:nvSpPr>
      <xdr:spPr>
        <a:xfrm>
          <a:off x="9329739" y="14773275"/>
          <a:ext cx="2255043" cy="464344"/>
        </a:xfrm>
        <a:prstGeom prst="rect">
          <a:avLst/>
        </a:prstGeom>
        <a:solidFill>
          <a:sysClr val="window" lastClr="FFFFFF"/>
        </a:solidFill>
        <a:ln w="9525" cmpd="sng">
          <a:solidFill>
            <a:srgbClr val="00B0F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2000"/>
            <a:t>DESPEJE</a:t>
          </a:r>
        </a:p>
      </xdr:txBody>
    </xdr:sp>
    <xdr:clientData/>
  </xdr:twoCellAnchor>
  <xdr:twoCellAnchor editAs="oneCell">
    <xdr:from>
      <xdr:col>3</xdr:col>
      <xdr:colOff>123825</xdr:colOff>
      <xdr:row>89</xdr:row>
      <xdr:rowOff>85725</xdr:rowOff>
    </xdr:from>
    <xdr:to>
      <xdr:col>6</xdr:col>
      <xdr:colOff>448468</xdr:colOff>
      <xdr:row>96</xdr:row>
      <xdr:rowOff>74559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E05CE956-DE0C-432D-8B73-6C0FF55CC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67225" y="18564225"/>
          <a:ext cx="5925343" cy="1322334"/>
        </a:xfrm>
        <a:prstGeom prst="rect">
          <a:avLst/>
        </a:prstGeom>
      </xdr:spPr>
    </xdr:pic>
    <xdr:clientData/>
  </xdr:twoCellAnchor>
  <xdr:twoCellAnchor editAs="oneCell">
    <xdr:from>
      <xdr:col>3</xdr:col>
      <xdr:colOff>228203</xdr:colOff>
      <xdr:row>99</xdr:row>
      <xdr:rowOff>0</xdr:rowOff>
    </xdr:from>
    <xdr:to>
      <xdr:col>3</xdr:col>
      <xdr:colOff>1950642</xdr:colOff>
      <xdr:row>101</xdr:row>
      <xdr:rowOff>91103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3F34A39-C16F-416B-8BB7-C831118A0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8203" y="20897850"/>
          <a:ext cx="1722439" cy="472103"/>
        </a:xfrm>
        <a:prstGeom prst="rect">
          <a:avLst/>
        </a:prstGeom>
      </xdr:spPr>
    </xdr:pic>
    <xdr:clientData/>
  </xdr:twoCellAnchor>
  <xdr:oneCellAnchor>
    <xdr:from>
      <xdr:col>3</xdr:col>
      <xdr:colOff>733424</xdr:colOff>
      <xdr:row>102</xdr:row>
      <xdr:rowOff>53778</xdr:rowOff>
    </xdr:from>
    <xdr:ext cx="675481" cy="33759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CuadroTexto 20">
              <a:extLst>
                <a:ext uri="{FF2B5EF4-FFF2-40B4-BE49-F238E27FC236}">
                  <a16:creationId xmlns:a16="http://schemas.microsoft.com/office/drawing/2014/main" id="{3B7B082D-F5CF-4EB8-BD09-88393D63F55A}"/>
                </a:ext>
              </a:extLst>
            </xdr:cNvPr>
            <xdr:cNvSpPr txBox="1"/>
          </xdr:nvSpPr>
          <xdr:spPr>
            <a:xfrm>
              <a:off x="733424" y="21523128"/>
              <a:ext cx="675481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1100" i="0">
                        <a:latin typeface="Cambria Math" panose="02040503050406030204" pitchFamily="18" charset="0"/>
                      </a:rPr>
                      <m:t>F</m:t>
                    </m:r>
                    <m:r>
                      <m:rPr>
                        <m:sty m:val="p"/>
                      </m:rPr>
                      <a:rPr lang="es-MX" sz="1100" b="0" i="0">
                        <a:latin typeface="Cambria Math" panose="02040503050406030204" pitchFamily="18" charset="0"/>
                      </a:rPr>
                      <m:t>g</m:t>
                    </m:r>
                    <m:r>
                      <a:rPr lang="es-MX" sz="1100" i="0">
                        <a:latin typeface="Cambria Math" panose="02040503050406030204" pitchFamily="18" charset="0"/>
                      </a:rPr>
                      <m:t>=</m:t>
                    </m:r>
                    <m:r>
                      <m:rPr>
                        <m:sty m:val="p"/>
                      </m:rPr>
                      <a:rPr lang="es-MX" sz="1100" b="0" i="0">
                        <a:latin typeface="Cambria Math" panose="02040503050406030204" pitchFamily="18" charset="0"/>
                      </a:rPr>
                      <m:t>F</m:t>
                    </m:r>
                    <m:r>
                      <a:rPr lang="es-MX" sz="1100" i="0">
                        <a:latin typeface="Cambria Math" panose="02040503050406030204" pitchFamily="18" charset="0"/>
                      </a:rPr>
                      <m:t>ⅇ</m:t>
                    </m:r>
                  </m:oMath>
                </m:oMathPara>
              </a14:m>
              <a:endParaRPr lang="es-MX" sz="1100" i="0">
                <a:latin typeface="Cambria Math" panose="02040503050406030204" pitchFamily="18" charset="0"/>
              </a:endParaRPr>
            </a:p>
            <a:p>
              <a:r>
                <a:rPr lang="es-MX" sz="1100"/>
                <a:t>Fe</a:t>
              </a:r>
              <a14:m>
                <m:oMath xmlns:m="http://schemas.openxmlformats.org/officeDocument/2006/math">
                  <m:r>
                    <a:rPr lang="es-MX" sz="1100" i="0">
                      <a:latin typeface="Cambria Math" panose="02040503050406030204" pitchFamily="18" charset="0"/>
                    </a:rPr>
                    <m:t>=</m:t>
                  </m:r>
                  <m:r>
                    <a:rPr lang="es-MX" sz="1100" i="1">
                      <a:latin typeface="Cambria Math" panose="02040503050406030204" pitchFamily="18" charset="0"/>
                    </a:rPr>
                    <m:t>𝑄</m:t>
                  </m:r>
                  <m:r>
                    <a:rPr lang="es-MX" sz="1100" i="0">
                      <a:latin typeface="Cambria Math" panose="02040503050406030204" pitchFamily="18" charset="0"/>
                    </a:rPr>
                    <m:t>⋅</m:t>
                  </m:r>
                  <m:r>
                    <a:rPr lang="es-MX" sz="1100" i="1">
                      <a:latin typeface="Cambria Math" panose="02040503050406030204" pitchFamily="18" charset="0"/>
                    </a:rPr>
                    <m:t>𝐸</m:t>
                  </m:r>
                </m:oMath>
              </a14:m>
              <a:endParaRPr lang="es-MX" sz="1100"/>
            </a:p>
          </xdr:txBody>
        </xdr:sp>
      </mc:Choice>
      <mc:Fallback xmlns="">
        <xdr:sp macro="" textlink="">
          <xdr:nvSpPr>
            <xdr:cNvPr id="21" name="CuadroTexto 20">
              <a:extLst>
                <a:ext uri="{FF2B5EF4-FFF2-40B4-BE49-F238E27FC236}">
                  <a16:creationId xmlns:a16="http://schemas.microsoft.com/office/drawing/2014/main" id="{3B7B082D-F5CF-4EB8-BD09-88393D63F55A}"/>
                </a:ext>
              </a:extLst>
            </xdr:cNvPr>
            <xdr:cNvSpPr txBox="1"/>
          </xdr:nvSpPr>
          <xdr:spPr>
            <a:xfrm>
              <a:off x="733424" y="21523128"/>
              <a:ext cx="675481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s-MX" sz="1100" i="0">
                  <a:latin typeface="Cambria Math" panose="02040503050406030204" pitchFamily="18" charset="0"/>
                </a:rPr>
                <a:t>F</a:t>
              </a:r>
              <a:r>
                <a:rPr lang="es-MX" sz="1100" b="0" i="0">
                  <a:latin typeface="Cambria Math" panose="02040503050406030204" pitchFamily="18" charset="0"/>
                </a:rPr>
                <a:t>g</a:t>
              </a:r>
              <a:r>
                <a:rPr lang="es-MX" sz="1100" i="0">
                  <a:latin typeface="Cambria Math" panose="02040503050406030204" pitchFamily="18" charset="0"/>
                </a:rPr>
                <a:t>=</a:t>
              </a:r>
              <a:r>
                <a:rPr lang="es-MX" sz="1100" b="0" i="0">
                  <a:latin typeface="Cambria Math" panose="02040503050406030204" pitchFamily="18" charset="0"/>
                </a:rPr>
                <a:t>F</a:t>
              </a:r>
              <a:r>
                <a:rPr lang="es-MX" sz="1100" i="0">
                  <a:latin typeface="Cambria Math" panose="02040503050406030204" pitchFamily="18" charset="0"/>
                </a:rPr>
                <a:t>ⅇ</a:t>
              </a:r>
            </a:p>
            <a:p>
              <a:r>
                <a:rPr lang="es-MX" sz="1100"/>
                <a:t>Fe</a:t>
              </a:r>
              <a:r>
                <a:rPr lang="es-MX" sz="1100" i="0">
                  <a:latin typeface="Cambria Math" panose="02040503050406030204" pitchFamily="18" charset="0"/>
                </a:rPr>
                <a:t>=𝑄⋅𝐸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4</xdr:col>
      <xdr:colOff>415924</xdr:colOff>
      <xdr:row>102</xdr:row>
      <xdr:rowOff>49609</xdr:rowOff>
    </xdr:from>
    <xdr:ext cx="863997" cy="4307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CuadroTexto 21">
              <a:extLst>
                <a:ext uri="{FF2B5EF4-FFF2-40B4-BE49-F238E27FC236}">
                  <a16:creationId xmlns:a16="http://schemas.microsoft.com/office/drawing/2014/main" id="{CE76F462-796E-437F-8EA8-C38CA53D433C}"/>
                </a:ext>
              </a:extLst>
            </xdr:cNvPr>
            <xdr:cNvSpPr txBox="1"/>
          </xdr:nvSpPr>
          <xdr:spPr>
            <a:xfrm>
              <a:off x="2692399" y="21518959"/>
              <a:ext cx="863997" cy="4307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s-MX" sz="110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MX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s-MX" sz="1100" b="0" i="1">
                            <a:latin typeface="Cambria Math" panose="02040503050406030204" pitchFamily="18" charset="0"/>
                          </a:rPr>
                          <m:t>𝐹𝑔</m:t>
                        </m:r>
                      </m:num>
                      <m:den>
                        <m:r>
                          <a:rPr lang="es-MX" sz="1100" i="1">
                            <a:latin typeface="Cambria Math" panose="02040503050406030204" pitchFamily="18" charset="0"/>
                          </a:rPr>
                          <m:t>𝐸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22" name="CuadroTexto 21">
              <a:extLst>
                <a:ext uri="{FF2B5EF4-FFF2-40B4-BE49-F238E27FC236}">
                  <a16:creationId xmlns:a16="http://schemas.microsoft.com/office/drawing/2014/main" id="{CE76F462-796E-437F-8EA8-C38CA53D433C}"/>
                </a:ext>
              </a:extLst>
            </xdr:cNvPr>
            <xdr:cNvSpPr txBox="1"/>
          </xdr:nvSpPr>
          <xdr:spPr>
            <a:xfrm>
              <a:off x="2692399" y="21518959"/>
              <a:ext cx="863997" cy="4307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/>
              <a:r>
                <a:rPr lang="es-MX" sz="1100" i="0">
                  <a:latin typeface="Cambria Math" panose="02040503050406030204" pitchFamily="18" charset="0"/>
                </a:rPr>
                <a:t>𝑄=</a:t>
              </a:r>
              <a:r>
                <a:rPr lang="es-MX" sz="1100" b="0" i="0">
                  <a:latin typeface="Cambria Math" panose="02040503050406030204" pitchFamily="18" charset="0"/>
                </a:rPr>
                <a:t>𝐹𝑔/</a:t>
              </a:r>
              <a:r>
                <a:rPr lang="es-MX" sz="1100" i="0">
                  <a:latin typeface="Cambria Math" panose="02040503050406030204" pitchFamily="18" charset="0"/>
                </a:rPr>
                <a:t>𝐸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3</xdr:col>
      <xdr:colOff>538558</xdr:colOff>
      <xdr:row>109</xdr:row>
      <xdr:rowOff>164305</xdr:rowOff>
    </xdr:from>
    <xdr:ext cx="863997" cy="4307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CuadroTexto 22">
              <a:extLst>
                <a:ext uri="{FF2B5EF4-FFF2-40B4-BE49-F238E27FC236}">
                  <a16:creationId xmlns:a16="http://schemas.microsoft.com/office/drawing/2014/main" id="{9C6C5CBC-1FDB-441C-8ECB-4C556933123D}"/>
                </a:ext>
              </a:extLst>
            </xdr:cNvPr>
            <xdr:cNvSpPr txBox="1"/>
          </xdr:nvSpPr>
          <xdr:spPr>
            <a:xfrm>
              <a:off x="538558" y="22967155"/>
              <a:ext cx="863997" cy="4307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1600"/>
                <a:t>N</a:t>
              </a:r>
              <a14:m>
                <m:oMath xmlns:m="http://schemas.openxmlformats.org/officeDocument/2006/math">
                  <m:r>
                    <a:rPr lang="es-MX" sz="1600" i="0">
                      <a:latin typeface="Cambria Math" panose="02040503050406030204" pitchFamily="18" charset="0"/>
                    </a:rPr>
                    <m:t>=</m:t>
                  </m:r>
                  <m:f>
                    <m:fPr>
                      <m:ctrlPr>
                        <a:rPr lang="es-MX" sz="1600" i="1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a:rPr lang="es-MX" sz="1600" b="0" i="1">
                          <a:latin typeface="Cambria Math" panose="02040503050406030204" pitchFamily="18" charset="0"/>
                        </a:rPr>
                        <m:t>𝑄</m:t>
                      </m:r>
                    </m:num>
                    <m:den>
                      <m:r>
                        <a:rPr lang="es-MX" sz="1600" b="0" i="1">
                          <a:latin typeface="Cambria Math" panose="02040503050406030204" pitchFamily="18" charset="0"/>
                        </a:rPr>
                        <m:t>𝐸</m:t>
                      </m:r>
                    </m:den>
                  </m:f>
                </m:oMath>
              </a14:m>
              <a:endParaRPr lang="es-MX" sz="1600"/>
            </a:p>
          </xdr:txBody>
        </xdr:sp>
      </mc:Choice>
      <mc:Fallback xmlns="">
        <xdr:sp macro="" textlink="">
          <xdr:nvSpPr>
            <xdr:cNvPr id="23" name="CuadroTexto 22">
              <a:extLst>
                <a:ext uri="{FF2B5EF4-FFF2-40B4-BE49-F238E27FC236}">
                  <a16:creationId xmlns:a16="http://schemas.microsoft.com/office/drawing/2014/main" id="{9C6C5CBC-1FDB-441C-8ECB-4C556933123D}"/>
                </a:ext>
              </a:extLst>
            </xdr:cNvPr>
            <xdr:cNvSpPr txBox="1"/>
          </xdr:nvSpPr>
          <xdr:spPr>
            <a:xfrm>
              <a:off x="538558" y="22967155"/>
              <a:ext cx="863997" cy="4307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1600"/>
                <a:t>N</a:t>
              </a:r>
              <a:r>
                <a:rPr lang="es-MX" sz="1600" i="0">
                  <a:latin typeface="Cambria Math" panose="02040503050406030204" pitchFamily="18" charset="0"/>
                </a:rPr>
                <a:t>=</a:t>
              </a:r>
              <a:r>
                <a:rPr lang="es-MX" sz="1600" b="0" i="0">
                  <a:latin typeface="Cambria Math" panose="02040503050406030204" pitchFamily="18" charset="0"/>
                </a:rPr>
                <a:t>𝑄/𝐸</a:t>
              </a:r>
              <a:endParaRPr lang="es-MX" sz="1600"/>
            </a:p>
          </xdr:txBody>
        </xdr:sp>
      </mc:Fallback>
    </mc:AlternateContent>
    <xdr:clientData/>
  </xdr:oneCellAnchor>
  <xdr:twoCellAnchor editAs="oneCell">
    <xdr:from>
      <xdr:col>3</xdr:col>
      <xdr:colOff>0</xdr:colOff>
      <xdr:row>123</xdr:row>
      <xdr:rowOff>0</xdr:rowOff>
    </xdr:from>
    <xdr:to>
      <xdr:col>6</xdr:col>
      <xdr:colOff>650080</xdr:colOff>
      <xdr:row>137</xdr:row>
      <xdr:rowOff>88199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D949968-F26E-48C3-AA7D-FAE25779F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343400" y="24955500"/>
          <a:ext cx="6250780" cy="2755199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</xdr:colOff>
      <xdr:row>157</xdr:row>
      <xdr:rowOff>114300</xdr:rowOff>
    </xdr:from>
    <xdr:to>
      <xdr:col>8</xdr:col>
      <xdr:colOff>486185</xdr:colOff>
      <xdr:row>169</xdr:row>
      <xdr:rowOff>114299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CBAD95BC-B090-45CB-B0B2-8CF0F638E2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70652"/>
        <a:stretch/>
      </xdr:blipFill>
      <xdr:spPr>
        <a:xfrm>
          <a:off x="4467225" y="31546800"/>
          <a:ext cx="7487060" cy="228599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195</xdr:row>
      <xdr:rowOff>0</xdr:rowOff>
    </xdr:from>
    <xdr:to>
      <xdr:col>7</xdr:col>
      <xdr:colOff>376237</xdr:colOff>
      <xdr:row>220</xdr:row>
      <xdr:rowOff>28996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FFC3C8E7-FD02-409C-AC8A-BCEA7E4776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31659"/>
        <a:stretch/>
      </xdr:blipFill>
      <xdr:spPr>
        <a:xfrm>
          <a:off x="4343400" y="38671500"/>
          <a:ext cx="6738937" cy="4791496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0</xdr:row>
      <xdr:rowOff>76200</xdr:rowOff>
    </xdr:from>
    <xdr:to>
      <xdr:col>0</xdr:col>
      <xdr:colOff>657225</xdr:colOff>
      <xdr:row>2</xdr:row>
      <xdr:rowOff>66675</xdr:rowOff>
    </xdr:to>
    <xdr:pic>
      <xdr:nvPicPr>
        <xdr:cNvPr id="27" name="Imagen 26">
          <a:hlinkClick xmlns:r="http://schemas.openxmlformats.org/officeDocument/2006/relationships" r:id="rId11" tooltip="ÍNDICE"/>
          <a:extLst>
            <a:ext uri="{FF2B5EF4-FFF2-40B4-BE49-F238E27FC236}">
              <a16:creationId xmlns:a16="http://schemas.microsoft.com/office/drawing/2014/main" id="{2B95BC3B-1D32-48E6-864B-2A7817BE9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76200"/>
          <a:ext cx="447675" cy="447675"/>
        </a:xfrm>
        <a:prstGeom prst="rect">
          <a:avLst/>
        </a:prstGeom>
      </xdr:spPr>
    </xdr:pic>
    <xdr:clientData/>
  </xdr:twoCellAnchor>
  <xdr:twoCellAnchor editAs="oneCell">
    <xdr:from>
      <xdr:col>7</xdr:col>
      <xdr:colOff>728169</xdr:colOff>
      <xdr:row>97</xdr:row>
      <xdr:rowOff>168793</xdr:rowOff>
    </xdr:from>
    <xdr:to>
      <xdr:col>19</xdr:col>
      <xdr:colOff>118419</xdr:colOff>
      <xdr:row>153</xdr:row>
      <xdr:rowOff>21186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CF76883-3A3D-4A68-8B10-ABC9CA63A4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r="2520" b="5476"/>
        <a:stretch/>
      </xdr:blipFill>
      <xdr:spPr>
        <a:xfrm>
          <a:off x="11440532" y="20588827"/>
          <a:ext cx="8471620" cy="10812667"/>
        </a:xfrm>
        <a:prstGeom prst="rect">
          <a:avLst/>
        </a:prstGeom>
      </xdr:spPr>
    </xdr:pic>
    <xdr:clientData/>
  </xdr:twoCellAnchor>
  <xdr:twoCellAnchor editAs="oneCell">
    <xdr:from>
      <xdr:col>2</xdr:col>
      <xdr:colOff>33238</xdr:colOff>
      <xdr:row>138</xdr:row>
      <xdr:rowOff>130478</xdr:rowOff>
    </xdr:from>
    <xdr:to>
      <xdr:col>5</xdr:col>
      <xdr:colOff>1641913</xdr:colOff>
      <xdr:row>142</xdr:row>
      <xdr:rowOff>134000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78A98CDB-9586-48A4-B6CE-318246EDDA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4117" t="47939" r="7868" b="44497"/>
        <a:stretch/>
      </xdr:blipFill>
      <xdr:spPr>
        <a:xfrm>
          <a:off x="2877690" y="28574999"/>
          <a:ext cx="7062716" cy="78639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7</xdr:col>
      <xdr:colOff>332762</xdr:colOff>
      <xdr:row>14</xdr:row>
      <xdr:rowOff>19050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B93BC1C-839F-424B-A1AF-92A14DE588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0915"/>
        <a:stretch/>
      </xdr:blipFill>
      <xdr:spPr>
        <a:xfrm>
          <a:off x="762000" y="1714500"/>
          <a:ext cx="4904762" cy="971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53</xdr:row>
      <xdr:rowOff>0</xdr:rowOff>
    </xdr:from>
    <xdr:to>
      <xdr:col>9</xdr:col>
      <xdr:colOff>332762</xdr:colOff>
      <xdr:row>59</xdr:row>
      <xdr:rowOff>190189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812D166-25BF-4D58-8532-AC857935D9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6366"/>
        <a:stretch/>
      </xdr:blipFill>
      <xdr:spPr>
        <a:xfrm>
          <a:off x="2286000" y="10096500"/>
          <a:ext cx="4904762" cy="133318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111</xdr:row>
      <xdr:rowOff>0</xdr:rowOff>
    </xdr:from>
    <xdr:to>
      <xdr:col>10</xdr:col>
      <xdr:colOff>332762</xdr:colOff>
      <xdr:row>116</xdr:row>
      <xdr:rowOff>66675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99580B3-C211-4CBF-8113-B2E49D5962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76006"/>
        <a:stretch/>
      </xdr:blipFill>
      <xdr:spPr>
        <a:xfrm>
          <a:off x="3048000" y="21145500"/>
          <a:ext cx="4904762" cy="10191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143</xdr:row>
      <xdr:rowOff>0</xdr:rowOff>
    </xdr:from>
    <xdr:to>
      <xdr:col>9</xdr:col>
      <xdr:colOff>332762</xdr:colOff>
      <xdr:row>159</xdr:row>
      <xdr:rowOff>132819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9DD2E162-B7F7-4C04-8195-680B1E267E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115"/>
        <a:stretch/>
      </xdr:blipFill>
      <xdr:spPr>
        <a:xfrm>
          <a:off x="2286000" y="27241500"/>
          <a:ext cx="4904762" cy="3180819"/>
        </a:xfrm>
        <a:prstGeom prst="rect">
          <a:avLst/>
        </a:prstGeom>
      </xdr:spPr>
    </xdr:pic>
    <xdr:clientData/>
  </xdr:twoCellAnchor>
  <xdr:twoCellAnchor editAs="oneCell">
    <xdr:from>
      <xdr:col>11</xdr:col>
      <xdr:colOff>600075</xdr:colOff>
      <xdr:row>135</xdr:row>
      <xdr:rowOff>95250</xdr:rowOff>
    </xdr:from>
    <xdr:to>
      <xdr:col>20</xdr:col>
      <xdr:colOff>456361</xdr:colOff>
      <xdr:row>156</xdr:row>
      <xdr:rowOff>132845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E6E1F74C-C092-4996-B614-38ADF97C6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2075" y="25812750"/>
          <a:ext cx="6714286" cy="4038095"/>
        </a:xfrm>
        <a:prstGeom prst="rect">
          <a:avLst/>
        </a:prstGeom>
      </xdr:spPr>
    </xdr:pic>
    <xdr:clientData/>
  </xdr:twoCellAnchor>
  <xdr:twoCellAnchor editAs="oneCell">
    <xdr:from>
      <xdr:col>12</xdr:col>
      <xdr:colOff>38099</xdr:colOff>
      <xdr:row>0</xdr:row>
      <xdr:rowOff>123824</xdr:rowOff>
    </xdr:from>
    <xdr:to>
      <xdr:col>13</xdr:col>
      <xdr:colOff>47624</xdr:colOff>
      <xdr:row>4</xdr:row>
      <xdr:rowOff>133349</xdr:rowOff>
    </xdr:to>
    <xdr:pic>
      <xdr:nvPicPr>
        <xdr:cNvPr id="8" name="Imagen 7">
          <a:hlinkClick xmlns:r="http://schemas.openxmlformats.org/officeDocument/2006/relationships" r:id="rId4" tooltip="ÍNDICE"/>
          <a:extLst>
            <a:ext uri="{FF2B5EF4-FFF2-40B4-BE49-F238E27FC236}">
              <a16:creationId xmlns:a16="http://schemas.microsoft.com/office/drawing/2014/main" id="{932371B4-557E-4F39-9F6F-CF5787CE5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099" y="123824"/>
          <a:ext cx="771525" cy="7715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169</xdr:row>
      <xdr:rowOff>0</xdr:rowOff>
    </xdr:from>
    <xdr:to>
      <xdr:col>5</xdr:col>
      <xdr:colOff>96313</xdr:colOff>
      <xdr:row>182</xdr:row>
      <xdr:rowOff>58922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DC3F07E-B523-432D-A222-8B714ED114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8635" b="2936"/>
        <a:stretch/>
      </xdr:blipFill>
      <xdr:spPr>
        <a:xfrm>
          <a:off x="0" y="0"/>
          <a:ext cx="4001563" cy="25354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184</xdr:row>
      <xdr:rowOff>0</xdr:rowOff>
    </xdr:from>
    <xdr:to>
      <xdr:col>1</xdr:col>
      <xdr:colOff>427832</xdr:colOff>
      <xdr:row>186</xdr:row>
      <xdr:rowOff>39687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6A0353AB-68DB-4E21-83BE-1874D63AE8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0497" t="34133" r="12161" b="56789"/>
        <a:stretch/>
      </xdr:blipFill>
      <xdr:spPr>
        <a:xfrm>
          <a:off x="0" y="2905125"/>
          <a:ext cx="1189832" cy="420687"/>
        </a:xfrm>
        <a:prstGeom prst="rect">
          <a:avLst/>
        </a:prstGeom>
      </xdr:spPr>
    </xdr:pic>
    <xdr:clientData/>
  </xdr:twoCellAnchor>
  <xdr:twoCellAnchor>
    <xdr:from>
      <xdr:col>5</xdr:col>
      <xdr:colOff>680261</xdr:colOff>
      <xdr:row>171</xdr:row>
      <xdr:rowOff>115629</xdr:rowOff>
    </xdr:from>
    <xdr:to>
      <xdr:col>10</xdr:col>
      <xdr:colOff>474257</xdr:colOff>
      <xdr:row>178</xdr:row>
      <xdr:rowOff>39650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63688713-E530-43E6-966C-07EEC591D44B}"/>
            </a:ext>
            <a:ext uri="{147F2762-F138-4A5C-976F-8EAC2B608ADB}">
              <a16:predDERef xmlns:a16="http://schemas.microsoft.com/office/drawing/2014/main" pred="{6A0353AB-68DB-4E21-83BE-1874D63AE809}"/>
            </a:ext>
          </a:extLst>
        </xdr:cNvPr>
        <xdr:cNvSpPr txBox="1"/>
      </xdr:nvSpPr>
      <xdr:spPr>
        <a:xfrm>
          <a:off x="4490261" y="32738754"/>
          <a:ext cx="3603996" cy="125752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200"/>
            <a:t>Se</a:t>
          </a:r>
          <a:r>
            <a:rPr lang="es-MX" sz="1200" baseline="0"/>
            <a:t> debe hallar la funcion donde el potemcial de frenado[V] este en fuincion de la longitud deonda (</a:t>
          </a:r>
          <a:r>
            <a:rPr lang="es-MX" sz="1200" baseline="0">
              <a:latin typeface="Symbol" panose="05050102010706020507" pitchFamily="18" charset="2"/>
            </a:rPr>
            <a:t>l</a:t>
          </a:r>
          <a:r>
            <a:rPr lang="es-MX" sz="1200" baseline="0"/>
            <a:t>). En esta estan presenutes (h y f</a:t>
          </a:r>
          <a:r>
            <a:rPr lang="es-MX" sz="1200" baseline="-25000"/>
            <a:t>0</a:t>
          </a:r>
          <a:r>
            <a:rPr lang="es-MX" sz="1200" baseline="0"/>
            <a:t>)</a:t>
          </a:r>
          <a:endParaRPr lang="es-MX" sz="1200"/>
        </a:p>
      </xdr:txBody>
    </xdr:sp>
    <xdr:clientData/>
  </xdr:twoCellAnchor>
  <xdr:twoCellAnchor editAs="oneCell">
    <xdr:from>
      <xdr:col>0</xdr:col>
      <xdr:colOff>0</xdr:colOff>
      <xdr:row>193</xdr:row>
      <xdr:rowOff>66675</xdr:rowOff>
    </xdr:from>
    <xdr:to>
      <xdr:col>1</xdr:col>
      <xdr:colOff>533400</xdr:colOff>
      <xdr:row>195</xdr:row>
      <xdr:rowOff>31706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AB1084-E3E1-4500-A51E-3DCBD1EEC1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0906" t="19510" r="8914" b="72481"/>
        <a:stretch/>
      </xdr:blipFill>
      <xdr:spPr>
        <a:xfrm>
          <a:off x="0" y="4686300"/>
          <a:ext cx="1295400" cy="346031"/>
        </a:xfrm>
        <a:prstGeom prst="rect">
          <a:avLst/>
        </a:prstGeom>
      </xdr:spPr>
    </xdr:pic>
    <xdr:clientData/>
  </xdr:twoCellAnchor>
  <xdr:twoCellAnchor>
    <xdr:from>
      <xdr:col>1</xdr:col>
      <xdr:colOff>576152</xdr:colOff>
      <xdr:row>184</xdr:row>
      <xdr:rowOff>3766</xdr:rowOff>
    </xdr:from>
    <xdr:to>
      <xdr:col>5</xdr:col>
      <xdr:colOff>719027</xdr:colOff>
      <xdr:row>196</xdr:row>
      <xdr:rowOff>3766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8734C668-0371-4857-AF31-C6951DF63AAF}"/>
            </a:ext>
          </a:extLst>
        </xdr:cNvPr>
        <xdr:cNvSpPr txBox="1"/>
      </xdr:nvSpPr>
      <xdr:spPr>
        <a:xfrm>
          <a:off x="1338152" y="2908891"/>
          <a:ext cx="3524250" cy="2286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100"/>
            <a:t>La</a:t>
          </a:r>
          <a:r>
            <a:rPr lang="es-MX" sz="1100" baseline="0"/>
            <a:t> ecuacion 6 contiene a la variable dependiente [V].</a:t>
          </a:r>
        </a:p>
        <a:p>
          <a:endParaRPr lang="es-MX" sz="1100" baseline="0"/>
        </a:p>
        <a:p>
          <a:endParaRPr lang="es-MX" sz="1100" baseline="0"/>
        </a:p>
        <a:p>
          <a:endParaRPr lang="es-MX" sz="1100" baseline="0"/>
        </a:p>
        <a:p>
          <a:r>
            <a:rPr lang="es-MX" sz="1100" baseline="0"/>
            <a:t>La ecuacion 2 contiene la variable indpendiente (</a:t>
          </a:r>
          <a:r>
            <a:rPr lang="es-MX" sz="1100" baseline="0">
              <a:latin typeface="Symbol" panose="05050102010706020507" pitchFamily="18" charset="2"/>
            </a:rPr>
            <a:t>l</a:t>
          </a:r>
          <a:r>
            <a:rPr lang="es-MX" sz="1100" baseline="0"/>
            <a:t>) y una incognita (h).</a:t>
          </a:r>
        </a:p>
        <a:p>
          <a:endParaRPr lang="es-MX" sz="1100" baseline="0"/>
        </a:p>
        <a:p>
          <a:endParaRPr lang="es-MX" sz="1100" baseline="0"/>
        </a:p>
        <a:p>
          <a:r>
            <a:rPr lang="es-MX" sz="1100" baseline="0"/>
            <a:t>La ecuacion 4 contiene a las dos incognitas-</a:t>
          </a:r>
        </a:p>
        <a:p>
          <a:endParaRPr lang="es-MX" sz="1100" baseline="0"/>
        </a:p>
        <a:p>
          <a:endParaRPr lang="es-MX" sz="1100" baseline="0"/>
        </a:p>
        <a:p>
          <a:r>
            <a:rPr lang="es-MX" sz="1100" baseline="0"/>
            <a:t>En la ecuacion 3 se unen las tres ecuaciones.</a:t>
          </a:r>
          <a:endParaRPr lang="es-MX" sz="1100"/>
        </a:p>
      </xdr:txBody>
    </xdr:sp>
    <xdr:clientData/>
  </xdr:twoCellAnchor>
  <xdr:twoCellAnchor editAs="oneCell">
    <xdr:from>
      <xdr:col>0</xdr:col>
      <xdr:colOff>0</xdr:colOff>
      <xdr:row>187</xdr:row>
      <xdr:rowOff>28575</xdr:rowOff>
    </xdr:from>
    <xdr:to>
      <xdr:col>1</xdr:col>
      <xdr:colOff>492478</xdr:colOff>
      <xdr:row>189</xdr:row>
      <xdr:rowOff>180975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858CC727-164D-41B0-AAB8-B8E3734DD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9530" t="18483" r="42916" b="70428"/>
        <a:stretch/>
      </xdr:blipFill>
      <xdr:spPr>
        <a:xfrm>
          <a:off x="0" y="3505200"/>
          <a:ext cx="1254478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</xdr:row>
      <xdr:rowOff>118283</xdr:rowOff>
    </xdr:from>
    <xdr:to>
      <xdr:col>1</xdr:col>
      <xdr:colOff>485776</xdr:colOff>
      <xdr:row>192</xdr:row>
      <xdr:rowOff>95250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E8B5D2A3-5D73-4C84-8816-CDEC640C7D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9814" t="34707" r="73323" b="58105"/>
        <a:stretch/>
      </xdr:blipFill>
      <xdr:spPr>
        <a:xfrm>
          <a:off x="0" y="4166408"/>
          <a:ext cx="1247776" cy="357967"/>
        </a:xfrm>
        <a:prstGeom prst="rect">
          <a:avLst/>
        </a:prstGeom>
      </xdr:spPr>
    </xdr:pic>
    <xdr:clientData/>
  </xdr:twoCellAnchor>
  <xdr:twoCellAnchor>
    <xdr:from>
      <xdr:col>6</xdr:col>
      <xdr:colOff>143983</xdr:colOff>
      <xdr:row>183</xdr:row>
      <xdr:rowOff>11076</xdr:rowOff>
    </xdr:from>
    <xdr:to>
      <xdr:col>6</xdr:col>
      <xdr:colOff>188285</xdr:colOff>
      <xdr:row>197</xdr:row>
      <xdr:rowOff>33226</xdr:rowOff>
    </xdr:to>
    <xdr:cxnSp macro="">
      <xdr:nvCxnSpPr>
        <xdr:cNvPr id="9" name="Conector recto 8">
          <a:extLst>
            <a:ext uri="{FF2B5EF4-FFF2-40B4-BE49-F238E27FC236}">
              <a16:creationId xmlns:a16="http://schemas.microsoft.com/office/drawing/2014/main" id="{2D1CD5F4-62FC-440C-8C95-4FA33C2D59CE}"/>
            </a:ext>
          </a:extLst>
        </xdr:cNvPr>
        <xdr:cNvCxnSpPr/>
      </xdr:nvCxnSpPr>
      <xdr:spPr>
        <a:xfrm>
          <a:off x="5049358" y="2725701"/>
          <a:ext cx="44302" cy="26891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328057</xdr:colOff>
      <xdr:row>183</xdr:row>
      <xdr:rowOff>174108</xdr:rowOff>
    </xdr:from>
    <xdr:to>
      <xdr:col>11</xdr:col>
      <xdr:colOff>299482</xdr:colOff>
      <xdr:row>196</xdr:row>
      <xdr:rowOff>128699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3EAF4242-975F-4C60-BA45-FE16DB9B152F}"/>
            </a:ext>
          </a:extLst>
        </xdr:cNvPr>
        <xdr:cNvSpPr txBox="1"/>
      </xdr:nvSpPr>
      <xdr:spPr>
        <a:xfrm>
          <a:off x="5233432" y="2888733"/>
          <a:ext cx="3781425" cy="24310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100"/>
            <a:t>Se</a:t>
          </a:r>
          <a:r>
            <a:rPr lang="es-MX" sz="1100" baseline="0"/>
            <a:t> sustituye las ecuacione s 2, 3 y 6 en 3:</a:t>
          </a:r>
        </a:p>
        <a:p>
          <a:endParaRPr lang="es-MX" sz="1100"/>
        </a:p>
        <a:p>
          <a:endParaRPr lang="es-MX" sz="1100"/>
        </a:p>
        <a:p>
          <a:endParaRPr lang="es-MX" sz="1100"/>
        </a:p>
        <a:p>
          <a:endParaRPr lang="es-MX" sz="1100"/>
        </a:p>
        <a:p>
          <a:r>
            <a:rPr lang="es-MX" sz="1100"/>
            <a:t>Despejando [V]:</a:t>
          </a:r>
        </a:p>
        <a:p>
          <a:endParaRPr lang="es-MX" sz="1100"/>
        </a:p>
        <a:p>
          <a:endParaRPr lang="es-MX" sz="1100"/>
        </a:p>
        <a:p>
          <a:endParaRPr lang="es-MX" sz="1100"/>
        </a:p>
        <a:p>
          <a:endParaRPr lang="es-MX" sz="1100"/>
        </a:p>
        <a:p>
          <a:endParaRPr lang="es-MX" sz="1100"/>
        </a:p>
        <a:p>
          <a:endParaRPr lang="es-MX" sz="1100"/>
        </a:p>
      </xdr:txBody>
    </xdr:sp>
    <xdr:clientData/>
  </xdr:twoCellAnchor>
  <xdr:oneCellAnchor>
    <xdr:from>
      <xdr:col>7</xdr:col>
      <xdr:colOff>499510</xdr:colOff>
      <xdr:row>186</xdr:row>
      <xdr:rowOff>8417</xdr:rowOff>
    </xdr:from>
    <xdr:ext cx="1838324" cy="48577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CuadroTexto 10">
              <a:extLst>
                <a:ext uri="{FF2B5EF4-FFF2-40B4-BE49-F238E27FC236}">
                  <a16:creationId xmlns:a16="http://schemas.microsoft.com/office/drawing/2014/main" id="{09D387BB-FDDB-4434-8DF0-35754E843436}"/>
                </a:ext>
              </a:extLst>
            </xdr:cNvPr>
            <xdr:cNvSpPr txBox="1"/>
          </xdr:nvSpPr>
          <xdr:spPr>
            <a:xfrm>
              <a:off x="6166885" y="3294542"/>
              <a:ext cx="1838324" cy="485775"/>
            </a:xfrm>
            <a:prstGeom prst="rect">
              <a:avLst/>
            </a:prstGeom>
            <a:solidFill>
              <a:schemeClr val="bg1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14:m>
                <m:oMath xmlns:m="http://schemas.openxmlformats.org/officeDocument/2006/math">
                  <m:f>
                    <m:fPr>
                      <m:ctrlPr>
                        <a:rPr lang="es-MX" sz="1600" b="0" i="1"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</m:ctrlPr>
                    </m:fPr>
                    <m:num>
                      <m:d>
                        <m:dPr>
                          <m:ctrlPr>
                            <a:rPr lang="es-MX" sz="1600" i="1"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</m:ctrlPr>
                        </m:dPr>
                        <m:e>
                          <m:r>
                            <a:rPr lang="es-MX" sz="1600" i="1"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h</m:t>
                          </m:r>
                          <m:r>
                            <a:rPr lang="es-MX" sz="1600" i="0"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⋅</m:t>
                          </m:r>
                          <m:r>
                            <a:rPr lang="es-MX" sz="1600" b="0" i="1"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𝑐</m:t>
                          </m:r>
                        </m:e>
                      </m:d>
                    </m:num>
                    <m:den>
                      <m:r>
                        <m:rPr>
                          <m:nor/>
                        </m:rPr>
                        <a:rPr lang="es-MX" sz="1600" baseline="0">
                          <a:solidFill>
                            <a:schemeClr val="tx1"/>
                          </a:solidFill>
                          <a:effectLst/>
                          <a:latin typeface="Symbol" panose="05050102010706020507" pitchFamily="18" charset="2"/>
                          <a:ea typeface="+mn-ea"/>
                          <a:cs typeface="+mn-cs"/>
                        </a:rPr>
                        <m:t>l</m:t>
                      </m:r>
                    </m:den>
                  </m:f>
                  <m:r>
                    <a:rPr lang="es-MX" sz="1600" b="0" i="0">
                      <a:latin typeface="Cambria Math" panose="02040503050406030204" pitchFamily="18" charset="0"/>
                      <a:ea typeface="Cambria Math" panose="02040503050406030204" pitchFamily="18" charset="0"/>
                    </a:rPr>
                    <m:t>=</m:t>
                  </m:r>
                </m:oMath>
              </a14:m>
              <a:r>
                <a:rPr lang="es-MX" sz="1600">
                  <a:latin typeface="Cambria Math" panose="02040503050406030204" pitchFamily="18" charset="0"/>
                  <a:ea typeface="Cambria Math" panose="02040503050406030204" pitchFamily="18" charset="0"/>
                </a:rPr>
                <a:t> h * f</a:t>
              </a:r>
              <a:r>
                <a:rPr lang="es-MX" sz="1600" baseline="-2000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r>
                <a:rPr lang="es-MX" sz="1600">
                  <a:latin typeface="Cambria Math" panose="02040503050406030204" pitchFamily="18" charset="0"/>
                  <a:ea typeface="Cambria Math" panose="02040503050406030204" pitchFamily="18" charset="0"/>
                </a:rPr>
                <a:t>  + e * Vc</a:t>
              </a:r>
            </a:p>
          </xdr:txBody>
        </xdr:sp>
      </mc:Choice>
      <mc:Fallback xmlns="">
        <xdr:sp macro="" textlink="">
          <xdr:nvSpPr>
            <xdr:cNvPr id="11" name="CuadroTexto 10">
              <a:extLst>
                <a:ext uri="{FF2B5EF4-FFF2-40B4-BE49-F238E27FC236}">
                  <a16:creationId xmlns:a16="http://schemas.microsoft.com/office/drawing/2014/main" id="{09D387BB-FDDB-4434-8DF0-35754E843436}"/>
                </a:ext>
              </a:extLst>
            </xdr:cNvPr>
            <xdr:cNvSpPr txBox="1"/>
          </xdr:nvSpPr>
          <xdr:spPr>
            <a:xfrm>
              <a:off x="6166885" y="3294542"/>
              <a:ext cx="1838324" cy="485775"/>
            </a:xfrm>
            <a:prstGeom prst="rect">
              <a:avLst/>
            </a:prstGeom>
            <a:solidFill>
              <a:schemeClr val="bg1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16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((</a:t>
              </a:r>
              <a:r>
                <a:rPr lang="es-MX" sz="1600" i="0">
                  <a:latin typeface="Cambria Math" panose="02040503050406030204" pitchFamily="18" charset="0"/>
                  <a:ea typeface="Cambria Math" panose="02040503050406030204" pitchFamily="18" charset="0"/>
                </a:rPr>
                <a:t>ℎ⋅</a:t>
              </a:r>
              <a:r>
                <a:rPr lang="es-MX" sz="16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𝑐))/</a:t>
              </a:r>
              <a:r>
                <a:rPr lang="es-MX" sz="1600" b="0" i="0" baseline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"</a:t>
              </a:r>
              <a:r>
                <a:rPr lang="es-MX" sz="1600" i="0" baseline="0">
                  <a:solidFill>
                    <a:schemeClr val="tx1"/>
                  </a:solidFill>
                  <a:effectLst/>
                  <a:latin typeface="Symbol" panose="05050102010706020507" pitchFamily="18" charset="2"/>
                  <a:ea typeface="+mn-ea"/>
                  <a:cs typeface="+mn-cs"/>
                </a:rPr>
                <a:t>l</a:t>
              </a:r>
              <a:r>
                <a:rPr lang="es-MX" sz="1600" i="0" baseline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" </a:t>
              </a:r>
              <a:r>
                <a:rPr lang="es-MX" sz="16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r>
                <a:rPr lang="es-MX" sz="1600">
                  <a:latin typeface="Cambria Math" panose="02040503050406030204" pitchFamily="18" charset="0"/>
                  <a:ea typeface="Cambria Math" panose="02040503050406030204" pitchFamily="18" charset="0"/>
                </a:rPr>
                <a:t> h * f</a:t>
              </a:r>
              <a:r>
                <a:rPr lang="es-MX" sz="1600" baseline="-2000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r>
                <a:rPr lang="es-MX" sz="1600">
                  <a:latin typeface="Cambria Math" panose="02040503050406030204" pitchFamily="18" charset="0"/>
                  <a:ea typeface="Cambria Math" panose="02040503050406030204" pitchFamily="18" charset="0"/>
                </a:rPr>
                <a:t>  + e * Vc</a:t>
              </a:r>
            </a:p>
          </xdr:txBody>
        </xdr:sp>
      </mc:Fallback>
    </mc:AlternateContent>
    <xdr:clientData/>
  </xdr:oneCellAnchor>
  <xdr:oneCellAnchor>
    <xdr:from>
      <xdr:col>7</xdr:col>
      <xdr:colOff>132020</xdr:colOff>
      <xdr:row>189</xdr:row>
      <xdr:rowOff>96579</xdr:rowOff>
    </xdr:from>
    <xdr:ext cx="2975372" cy="82034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CuadroTexto 11">
              <a:extLst>
                <a:ext uri="{FF2B5EF4-FFF2-40B4-BE49-F238E27FC236}">
                  <a16:creationId xmlns:a16="http://schemas.microsoft.com/office/drawing/2014/main" id="{3444EEA7-7E1F-4BA0-BEAC-D16C46B59788}"/>
                </a:ext>
              </a:extLst>
            </xdr:cNvPr>
            <xdr:cNvSpPr txBox="1"/>
          </xdr:nvSpPr>
          <xdr:spPr>
            <a:xfrm>
              <a:off x="5799395" y="3954204"/>
              <a:ext cx="2975372" cy="8203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2400">
                  <a:solidFill>
                    <a:srgbClr val="FF0000"/>
                  </a:solidFill>
                </a:rPr>
                <a:t>V</a:t>
              </a:r>
              <a14:m>
                <m:oMath xmlns:m="http://schemas.openxmlformats.org/officeDocument/2006/math">
                  <m:r>
                    <a:rPr lang="es-MX" sz="2800" i="0">
                      <a:latin typeface="Cambria Math" panose="02040503050406030204" pitchFamily="18" charset="0"/>
                    </a:rPr>
                    <m:t>=</m:t>
                  </m:r>
                  <m:f>
                    <m:fPr>
                      <m:ctrlPr>
                        <a:rPr lang="es-MX" sz="2800" i="1">
                          <a:solidFill>
                            <a:srgbClr val="00B0F0"/>
                          </a:solidFill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m:rPr>
                          <m:sty m:val="p"/>
                        </m:rPr>
                        <a:rPr lang="es-MX" sz="2800" b="0" i="0">
                          <a:solidFill>
                            <a:srgbClr val="00B0F0"/>
                          </a:solidFill>
                          <a:latin typeface="Cambria Math" panose="02040503050406030204" pitchFamily="18" charset="0"/>
                        </a:rPr>
                        <m:t>h</m:t>
                      </m:r>
                      <m:r>
                        <a:rPr lang="es-MX" sz="2800" i="0">
                          <a:solidFill>
                            <a:srgbClr val="00B0F0"/>
                          </a:solidFill>
                          <a:latin typeface="Cambria Math" panose="02040503050406030204" pitchFamily="18" charset="0"/>
                        </a:rPr>
                        <m:t>⋅</m:t>
                      </m:r>
                      <m:r>
                        <a:rPr lang="es-MX" sz="2800" i="1">
                          <a:solidFill>
                            <a:srgbClr val="00B0F0"/>
                          </a:solidFill>
                          <a:latin typeface="Cambria Math" panose="02040503050406030204" pitchFamily="18" charset="0"/>
                        </a:rPr>
                        <m:t>𝑐</m:t>
                      </m:r>
                    </m:num>
                    <m:den>
                      <m:r>
                        <a:rPr lang="es-MX" sz="2800" i="0">
                          <a:solidFill>
                            <a:srgbClr val="00B0F0"/>
                          </a:solidFill>
                          <a:latin typeface="Cambria Math" panose="02040503050406030204" pitchFamily="18" charset="0"/>
                        </a:rPr>
                        <m:t>ⅇ</m:t>
                      </m:r>
                    </m:den>
                  </m:f>
                  <m:r>
                    <a:rPr lang="es-MX" sz="2800" i="0">
                      <a:latin typeface="Cambria Math" panose="02040503050406030204" pitchFamily="18" charset="0"/>
                    </a:rPr>
                    <m:t>+</m:t>
                  </m:r>
                  <m:f>
                    <m:fPr>
                      <m:ctrlPr>
                        <a:rPr lang="es-MX" sz="2800" i="1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a:rPr lang="es-MX" sz="2800" i="0">
                          <a:latin typeface="Cambria Math" panose="02040503050406030204" pitchFamily="18" charset="0"/>
                        </a:rPr>
                        <m:t>1</m:t>
                      </m:r>
                    </m:num>
                    <m:den>
                      <m:r>
                        <a:rPr lang="es-MX" sz="2800" i="1">
                          <a:latin typeface="Cambria Math" panose="02040503050406030204" pitchFamily="18" charset="0"/>
                        </a:rPr>
                        <m:t>𝜆</m:t>
                      </m:r>
                    </m:den>
                  </m:f>
                  <m:r>
                    <a:rPr lang="es-MX" sz="2800" b="0" i="1">
                      <a:latin typeface="Cambria Math" panose="02040503050406030204" pitchFamily="18" charset="0"/>
                    </a:rPr>
                    <m:t>∗−</m:t>
                  </m:r>
                  <m:f>
                    <m:fPr>
                      <m:ctrlPr>
                        <a:rPr lang="es-MX" sz="2800" i="1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</m:ctrlPr>
                    </m:fPr>
                    <m:num>
                      <m:sSub>
                        <m:sSubPr>
                          <m:ctrlPr>
                            <a:rPr lang="es-MX" sz="2800" i="1">
                              <a:solidFill>
                                <a:srgbClr val="7030A0"/>
                              </a:solidFill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s-MX" sz="2800" b="0" i="1">
                              <a:solidFill>
                                <a:srgbClr val="7030A0"/>
                              </a:solidFill>
                              <a:latin typeface="Cambria Math" panose="02040503050406030204" pitchFamily="18" charset="0"/>
                            </a:rPr>
                            <m:t>𝑊</m:t>
                          </m:r>
                        </m:e>
                        <m:sub>
                          <m:r>
                            <a:rPr lang="es-MX" sz="2800" i="0">
                              <a:solidFill>
                                <a:srgbClr val="7030A0"/>
                              </a:solidFill>
                              <a:latin typeface="Cambria Math" panose="02040503050406030204" pitchFamily="18" charset="0"/>
                            </a:rPr>
                            <m:t>0</m:t>
                          </m:r>
                        </m:sub>
                      </m:sSub>
                    </m:num>
                    <m:den>
                      <m:r>
                        <a:rPr lang="es-MX" sz="2800" b="0" i="1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  <m:t>𝑒</m:t>
                      </m:r>
                    </m:den>
                  </m:f>
                </m:oMath>
              </a14:m>
              <a:endParaRPr lang="es-MX" sz="2400"/>
            </a:p>
          </xdr:txBody>
        </xdr:sp>
      </mc:Choice>
      <mc:Fallback xmlns="">
        <xdr:sp macro="" textlink="">
          <xdr:nvSpPr>
            <xdr:cNvPr id="12" name="CuadroTexto 11">
              <a:extLst>
                <a:ext uri="{FF2B5EF4-FFF2-40B4-BE49-F238E27FC236}">
                  <a16:creationId xmlns:a16="http://schemas.microsoft.com/office/drawing/2014/main" id="{3444EEA7-7E1F-4BA0-BEAC-D16C46B59788}"/>
                </a:ext>
              </a:extLst>
            </xdr:cNvPr>
            <xdr:cNvSpPr txBox="1"/>
          </xdr:nvSpPr>
          <xdr:spPr>
            <a:xfrm>
              <a:off x="5799395" y="3954204"/>
              <a:ext cx="2975372" cy="8203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2400">
                  <a:solidFill>
                    <a:srgbClr val="FF0000"/>
                  </a:solidFill>
                </a:rPr>
                <a:t>V</a:t>
              </a:r>
              <a:r>
                <a:rPr lang="es-MX" sz="2800" i="0">
                  <a:latin typeface="Cambria Math" panose="02040503050406030204" pitchFamily="18" charset="0"/>
                </a:rPr>
                <a:t>=</a:t>
              </a:r>
              <a:r>
                <a:rPr lang="es-MX" sz="2800" i="0">
                  <a:solidFill>
                    <a:srgbClr val="00B0F0"/>
                  </a:solidFill>
                  <a:latin typeface="Cambria Math" panose="02040503050406030204" pitchFamily="18" charset="0"/>
                </a:rPr>
                <a:t>(</a:t>
              </a:r>
              <a:r>
                <a:rPr lang="es-MX" sz="2800" b="0" i="0">
                  <a:solidFill>
                    <a:srgbClr val="00B0F0"/>
                  </a:solidFill>
                  <a:latin typeface="Cambria Math" panose="02040503050406030204" pitchFamily="18" charset="0"/>
                </a:rPr>
                <a:t>h</a:t>
              </a:r>
              <a:r>
                <a:rPr lang="es-MX" sz="2800" i="0">
                  <a:solidFill>
                    <a:srgbClr val="00B0F0"/>
                  </a:solidFill>
                  <a:latin typeface="Cambria Math" panose="02040503050406030204" pitchFamily="18" charset="0"/>
                </a:rPr>
                <a:t>⋅𝑐)/ⅇ</a:t>
              </a:r>
              <a:r>
                <a:rPr lang="es-MX" sz="2800" i="0">
                  <a:latin typeface="Cambria Math" panose="02040503050406030204" pitchFamily="18" charset="0"/>
                </a:rPr>
                <a:t>+1/𝜆</a:t>
              </a:r>
              <a:r>
                <a:rPr lang="es-MX" sz="2800" b="0" i="0">
                  <a:latin typeface="Cambria Math" panose="02040503050406030204" pitchFamily="18" charset="0"/>
                </a:rPr>
                <a:t>∗−</a:t>
              </a:r>
              <a:r>
                <a:rPr lang="es-MX" sz="2800" b="0" i="0">
                  <a:solidFill>
                    <a:srgbClr val="7030A0"/>
                  </a:solidFill>
                  <a:latin typeface="Cambria Math" panose="02040503050406030204" pitchFamily="18" charset="0"/>
                </a:rPr>
                <a:t>𝑊_</a:t>
              </a:r>
              <a:r>
                <a:rPr lang="es-MX" sz="2800" i="0">
                  <a:solidFill>
                    <a:srgbClr val="7030A0"/>
                  </a:solidFill>
                  <a:latin typeface="Cambria Math" panose="02040503050406030204" pitchFamily="18" charset="0"/>
                </a:rPr>
                <a:t>0/</a:t>
              </a:r>
              <a:r>
                <a:rPr lang="es-MX" sz="2800" b="0" i="0">
                  <a:solidFill>
                    <a:srgbClr val="7030A0"/>
                  </a:solidFill>
                  <a:latin typeface="Cambria Math" panose="02040503050406030204" pitchFamily="18" charset="0"/>
                </a:rPr>
                <a:t>𝑒</a:t>
              </a:r>
              <a:endParaRPr lang="es-MX" sz="2400"/>
            </a:p>
          </xdr:txBody>
        </xdr:sp>
      </mc:Fallback>
    </mc:AlternateContent>
    <xdr:clientData/>
  </xdr:oneCellAnchor>
  <xdr:oneCellAnchor>
    <xdr:from>
      <xdr:col>7</xdr:col>
      <xdr:colOff>622890</xdr:colOff>
      <xdr:row>194</xdr:row>
      <xdr:rowOff>85503</xdr:rowOff>
    </xdr:from>
    <xdr:ext cx="1618520" cy="37568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CuadroTexto 12">
              <a:extLst>
                <a:ext uri="{FF2B5EF4-FFF2-40B4-BE49-F238E27FC236}">
                  <a16:creationId xmlns:a16="http://schemas.microsoft.com/office/drawing/2014/main" id="{2FA681B0-A053-49C4-9BEA-95D2B613B089}"/>
                </a:ext>
              </a:extLst>
            </xdr:cNvPr>
            <xdr:cNvSpPr txBox="1"/>
          </xdr:nvSpPr>
          <xdr:spPr>
            <a:xfrm>
              <a:off x="6290265" y="4895628"/>
              <a:ext cx="1618520" cy="37568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240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𝑦</m:t>
                    </m:r>
                    <m:r>
                      <a:rPr lang="es-MX" sz="2400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es-MX" sz="2400" i="1">
                        <a:solidFill>
                          <a:srgbClr val="00B0F0"/>
                        </a:solidFill>
                        <a:latin typeface="Cambria Math" panose="02040503050406030204" pitchFamily="18" charset="0"/>
                      </a:rPr>
                      <m:t>𝑚</m:t>
                    </m:r>
                    <m:r>
                      <a:rPr lang="es-MX" sz="240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s-MX" sz="2400" i="0">
                        <a:latin typeface="Cambria Math" panose="02040503050406030204" pitchFamily="18" charset="0"/>
                      </a:rPr>
                      <m:t>+</m:t>
                    </m:r>
                    <m:r>
                      <a:rPr lang="es-MX" sz="2400" i="1">
                        <a:solidFill>
                          <a:srgbClr val="7030A0"/>
                        </a:solidFill>
                        <a:latin typeface="Cambria Math" panose="02040503050406030204" pitchFamily="18" charset="0"/>
                      </a:rPr>
                      <m:t>𝑏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13" name="CuadroTexto 12">
              <a:extLst>
                <a:ext uri="{FF2B5EF4-FFF2-40B4-BE49-F238E27FC236}">
                  <a16:creationId xmlns:a16="http://schemas.microsoft.com/office/drawing/2014/main" id="{2FA681B0-A053-49C4-9BEA-95D2B613B089}"/>
                </a:ext>
              </a:extLst>
            </xdr:cNvPr>
            <xdr:cNvSpPr txBox="1"/>
          </xdr:nvSpPr>
          <xdr:spPr>
            <a:xfrm>
              <a:off x="6290265" y="4895628"/>
              <a:ext cx="1618520" cy="37568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s-MX" sz="240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𝑦</a:t>
              </a:r>
              <a:r>
                <a:rPr lang="es-MX" sz="2400" i="0">
                  <a:latin typeface="Cambria Math" panose="02040503050406030204" pitchFamily="18" charset="0"/>
                </a:rPr>
                <a:t>=</a:t>
              </a:r>
              <a:r>
                <a:rPr lang="es-MX" sz="2400" i="0">
                  <a:solidFill>
                    <a:srgbClr val="00B0F0"/>
                  </a:solidFill>
                  <a:latin typeface="Cambria Math" panose="02040503050406030204" pitchFamily="18" charset="0"/>
                </a:rPr>
                <a:t>𝑚</a:t>
              </a:r>
              <a:r>
                <a:rPr lang="es-MX" sz="2400" i="0">
                  <a:latin typeface="Cambria Math" panose="02040503050406030204" pitchFamily="18" charset="0"/>
                </a:rPr>
                <a:t>𝑥+</a:t>
              </a:r>
              <a:r>
                <a:rPr lang="es-MX" sz="2400" i="0">
                  <a:solidFill>
                    <a:srgbClr val="7030A0"/>
                  </a:solidFill>
                  <a:latin typeface="Cambria Math" panose="02040503050406030204" pitchFamily="18" charset="0"/>
                </a:rPr>
                <a:t>𝑏</a:t>
              </a:r>
              <a:endParaRPr lang="es-MX" sz="1100"/>
            </a:p>
          </xdr:txBody>
        </xdr:sp>
      </mc:Fallback>
    </mc:AlternateContent>
    <xdr:clientData/>
  </xdr:oneCellAnchor>
  <xdr:twoCellAnchor>
    <xdr:from>
      <xdr:col>1</xdr:col>
      <xdr:colOff>457200</xdr:colOff>
      <xdr:row>198</xdr:row>
      <xdr:rowOff>0</xdr:rowOff>
    </xdr:from>
    <xdr:to>
      <xdr:col>6</xdr:col>
      <xdr:colOff>390525</xdr:colOff>
      <xdr:row>207</xdr:row>
      <xdr:rowOff>142875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CuadroTexto 13">
              <a:extLst>
                <a:ext uri="{FF2B5EF4-FFF2-40B4-BE49-F238E27FC236}">
                  <a16:creationId xmlns:a16="http://schemas.microsoft.com/office/drawing/2014/main" id="{D5F886D9-90FA-49BA-840C-33B7EBCB3A9D}"/>
                </a:ext>
              </a:extLst>
            </xdr:cNvPr>
            <xdr:cNvSpPr txBox="1"/>
          </xdr:nvSpPr>
          <xdr:spPr>
            <a:xfrm>
              <a:off x="1219200" y="5572125"/>
              <a:ext cx="4076700" cy="18573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s-MX" sz="1100"/>
                <a:t>Así</a:t>
              </a:r>
              <a:r>
                <a:rPr lang="es-MX" sz="1100" baseline="0"/>
                <a:t> que:</a:t>
              </a:r>
            </a:p>
            <a:p>
              <a:endParaRPr lang="es-MX" sz="1100" baseline="0"/>
            </a:p>
            <a:p>
              <a:endParaRPr lang="es-MX" sz="1100"/>
            </a:p>
            <a:p>
              <a:endParaRPr lang="es-MX" sz="1100"/>
            </a:p>
            <a:p>
              <a:r>
                <a:rPr lang="es-MX" sz="1400">
                  <a:solidFill>
                    <a:srgbClr val="7030A0"/>
                  </a:solidFill>
                </a:rPr>
                <a:t>                 </a:t>
              </a:r>
            </a:p>
            <a:p>
              <a:endParaRPr lang="es-MX" sz="500">
                <a:solidFill>
                  <a:srgbClr val="7030A0"/>
                </a:solidFill>
              </a:endParaRPr>
            </a:p>
            <a:p>
              <a:r>
                <a:rPr lang="es-MX" sz="1400">
                  <a:solidFill>
                    <a:srgbClr val="7030A0"/>
                  </a:solidFill>
                </a:rPr>
                <a:t>                    b</a:t>
              </a:r>
              <a:r>
                <a:rPr lang="es-MX" sz="1400" baseline="0">
                  <a:solidFill>
                    <a:srgbClr val="7030A0"/>
                  </a:solidFill>
                </a:rPr>
                <a:t> </a:t>
              </a:r>
              <a14:m>
                <m:oMath xmlns:m="http://schemas.openxmlformats.org/officeDocument/2006/math">
                  <m:r>
                    <a:rPr lang="es-MX" sz="1800" i="0">
                      <a:solidFill>
                        <a:srgbClr val="7030A0"/>
                      </a:solidFill>
                      <a:latin typeface="Cambria Math" panose="02040503050406030204" pitchFamily="18" charset="0"/>
                    </a:rPr>
                    <m:t>=−</m:t>
                  </m:r>
                  <m:f>
                    <m:fPr>
                      <m:ctrlPr>
                        <a:rPr lang="es-MX" sz="1800" i="1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</m:ctrlPr>
                    </m:fPr>
                    <m:num>
                      <m:d>
                        <m:dPr>
                          <m:ctrlPr>
                            <a:rPr lang="es-MX" sz="1800" i="1">
                              <a:solidFill>
                                <a:srgbClr val="7030A0"/>
                              </a:solidFill>
                              <a:latin typeface="Cambria Math" panose="02040503050406030204" pitchFamily="18" charset="0"/>
                            </a:rPr>
                          </m:ctrlPr>
                        </m:dPr>
                        <m:e>
                          <m:r>
                            <a:rPr lang="es-MX" sz="1800" i="1">
                              <a:solidFill>
                                <a:srgbClr val="7030A0"/>
                              </a:solidFill>
                              <a:latin typeface="Cambria Math" panose="02040503050406030204" pitchFamily="18" charset="0"/>
                            </a:rPr>
                            <m:t>h</m:t>
                          </m:r>
                          <m:r>
                            <a:rPr lang="es-MX" sz="1800" i="0">
                              <a:solidFill>
                                <a:srgbClr val="7030A0"/>
                              </a:solidFill>
                              <a:latin typeface="Cambria Math" panose="02040503050406030204" pitchFamily="18" charset="0"/>
                            </a:rPr>
                            <m:t>⋅</m:t>
                          </m:r>
                          <m:sSub>
                            <m:sSubPr>
                              <m:ctrlPr>
                                <a:rPr lang="es-MX" sz="1800" i="1">
                                  <a:solidFill>
                                    <a:srgbClr val="7030A0"/>
                                  </a:solidFill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s-MX" sz="1800" i="1">
                                  <a:solidFill>
                                    <a:srgbClr val="7030A0"/>
                                  </a:solidFill>
                                  <a:latin typeface="Cambria Math" panose="02040503050406030204" pitchFamily="18" charset="0"/>
                                </a:rPr>
                                <m:t>𝑓</m:t>
                              </m:r>
                            </m:e>
                            <m:sub>
                              <m:r>
                                <a:rPr lang="es-MX" sz="1800" i="0">
                                  <a:solidFill>
                                    <a:srgbClr val="7030A0"/>
                                  </a:solidFill>
                                  <a:latin typeface="Cambria Math" panose="02040503050406030204" pitchFamily="18" charset="0"/>
                                </a:rPr>
                                <m:t>0</m:t>
                              </m:r>
                            </m:sub>
                          </m:sSub>
                        </m:e>
                      </m:d>
                    </m:num>
                    <m:den>
                      <m:r>
                        <a:rPr lang="es-MX" sz="1800" i="0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  <m:t>ⅇ</m:t>
                      </m:r>
                    </m:den>
                  </m:f>
                  <m:r>
                    <a:rPr lang="es-MX" sz="1800" b="0" i="1">
                      <a:solidFill>
                        <a:srgbClr val="7030A0"/>
                      </a:solidFill>
                      <a:latin typeface="Cambria Math" panose="02040503050406030204" pitchFamily="18" charset="0"/>
                    </a:rPr>
                    <m:t>  </m:t>
                  </m:r>
                  <m:r>
                    <a:rPr lang="es-MX" sz="1800" i="1">
                      <a:solidFill>
                        <a:srgbClr val="7030A0"/>
                      </a:solidFill>
                      <a:latin typeface="Cambria Math" panose="02040503050406030204" pitchFamily="18" charset="0"/>
                    </a:rPr>
                    <m:t>→</m:t>
                  </m:r>
                  <m:r>
                    <a:rPr lang="es-MX" sz="1800" b="0" i="1">
                      <a:solidFill>
                        <a:srgbClr val="7030A0"/>
                      </a:solidFill>
                      <a:latin typeface="Cambria Math" panose="02040503050406030204" pitchFamily="18" charset="0"/>
                    </a:rPr>
                    <m:t>  </m:t>
                  </m:r>
                  <m:sSub>
                    <m:sSubPr>
                      <m:ctrlPr>
                        <a:rPr lang="es-MX" sz="1800" i="1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</m:ctrlPr>
                    </m:sSubPr>
                    <m:e>
                      <m:r>
                        <a:rPr lang="es-MX" sz="1800" i="1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  <m:t>𝑓</m:t>
                      </m:r>
                    </m:e>
                    <m:sub>
                      <m:r>
                        <a:rPr lang="es-MX" sz="1800" i="0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  <m:t>0</m:t>
                      </m:r>
                    </m:sub>
                  </m:sSub>
                  <m:r>
                    <a:rPr lang="es-MX" sz="1800" i="0">
                      <a:solidFill>
                        <a:srgbClr val="7030A0"/>
                      </a:solidFill>
                      <a:latin typeface="Cambria Math" panose="02040503050406030204" pitchFamily="18" charset="0"/>
                    </a:rPr>
                    <m:t>=−</m:t>
                  </m:r>
                  <m:f>
                    <m:fPr>
                      <m:ctrlPr>
                        <a:rPr lang="es-MX" sz="1800" i="1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m:rPr>
                          <m:sty m:val="p"/>
                        </m:rPr>
                        <a:rPr lang="es-MX" sz="1800" b="0" i="0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  <m:t>b</m:t>
                      </m:r>
                      <m:r>
                        <a:rPr lang="es-MX" sz="1800" i="0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  <m:t>⋅</m:t>
                      </m:r>
                      <m:r>
                        <a:rPr lang="es-MX" sz="1800" b="0" i="1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  <m:t>𝑒</m:t>
                      </m:r>
                    </m:num>
                    <m:den>
                      <m:r>
                        <a:rPr lang="es-MX" sz="1800" b="0" i="1">
                          <a:solidFill>
                            <a:srgbClr val="7030A0"/>
                          </a:solidFill>
                          <a:latin typeface="Cambria Math" panose="02040503050406030204" pitchFamily="18" charset="0"/>
                        </a:rPr>
                        <m:t>h</m:t>
                      </m:r>
                    </m:den>
                  </m:f>
                </m:oMath>
              </a14:m>
              <a:endParaRPr lang="es-MX" sz="1400">
                <a:solidFill>
                  <a:srgbClr val="7030A0"/>
                </a:solidFill>
              </a:endParaRPr>
            </a:p>
          </xdr:txBody>
        </xdr:sp>
      </mc:Choice>
      <mc:Fallback xmlns="">
        <xdr:sp macro="" textlink="">
          <xdr:nvSpPr>
            <xdr:cNvPr id="14" name="CuadroTexto 13">
              <a:extLst>
                <a:ext uri="{FF2B5EF4-FFF2-40B4-BE49-F238E27FC236}">
                  <a16:creationId xmlns:a16="http://schemas.microsoft.com/office/drawing/2014/main" id="{D5F886D9-90FA-49BA-840C-33B7EBCB3A9D}"/>
                </a:ext>
              </a:extLst>
            </xdr:cNvPr>
            <xdr:cNvSpPr txBox="1"/>
          </xdr:nvSpPr>
          <xdr:spPr>
            <a:xfrm>
              <a:off x="1219200" y="5572125"/>
              <a:ext cx="4076700" cy="185737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s-MX" sz="1100"/>
                <a:t>Así</a:t>
              </a:r>
              <a:r>
                <a:rPr lang="es-MX" sz="1100" baseline="0"/>
                <a:t> que:</a:t>
              </a:r>
            </a:p>
            <a:p>
              <a:endParaRPr lang="es-MX" sz="1100" baseline="0"/>
            </a:p>
            <a:p>
              <a:endParaRPr lang="es-MX" sz="1100"/>
            </a:p>
            <a:p>
              <a:endParaRPr lang="es-MX" sz="1100"/>
            </a:p>
            <a:p>
              <a:r>
                <a:rPr lang="es-MX" sz="1400">
                  <a:solidFill>
                    <a:srgbClr val="7030A0"/>
                  </a:solidFill>
                </a:rPr>
                <a:t>                 </a:t>
              </a:r>
            </a:p>
            <a:p>
              <a:endParaRPr lang="es-MX" sz="500">
                <a:solidFill>
                  <a:srgbClr val="7030A0"/>
                </a:solidFill>
              </a:endParaRPr>
            </a:p>
            <a:p>
              <a:r>
                <a:rPr lang="es-MX" sz="1400">
                  <a:solidFill>
                    <a:srgbClr val="7030A0"/>
                  </a:solidFill>
                </a:rPr>
                <a:t>                    b</a:t>
              </a:r>
              <a:r>
                <a:rPr lang="es-MX" sz="1400" baseline="0">
                  <a:solidFill>
                    <a:srgbClr val="7030A0"/>
                  </a:solidFill>
                </a:rPr>
                <a:t> </a:t>
              </a:r>
              <a:r>
                <a:rPr lang="es-MX" sz="1800" i="0">
                  <a:solidFill>
                    <a:srgbClr val="7030A0"/>
                  </a:solidFill>
                  <a:latin typeface="Cambria Math" panose="02040503050406030204" pitchFamily="18" charset="0"/>
                </a:rPr>
                <a:t>=−((ℎ⋅𝑓_0 ))/ⅇ</a:t>
              </a:r>
              <a:r>
                <a:rPr lang="es-MX" sz="1800" b="0" i="0">
                  <a:solidFill>
                    <a:srgbClr val="7030A0"/>
                  </a:solidFill>
                  <a:latin typeface="Cambria Math" panose="02040503050406030204" pitchFamily="18" charset="0"/>
                </a:rPr>
                <a:t>   </a:t>
              </a:r>
              <a:r>
                <a:rPr lang="es-MX" sz="1800" i="0">
                  <a:solidFill>
                    <a:srgbClr val="7030A0"/>
                  </a:solidFill>
                  <a:latin typeface="Cambria Math" panose="02040503050406030204" pitchFamily="18" charset="0"/>
                </a:rPr>
                <a:t>→</a:t>
              </a:r>
              <a:r>
                <a:rPr lang="es-MX" sz="1800" b="0" i="0">
                  <a:solidFill>
                    <a:srgbClr val="7030A0"/>
                  </a:solidFill>
                  <a:latin typeface="Cambria Math" panose="02040503050406030204" pitchFamily="18" charset="0"/>
                </a:rPr>
                <a:t>  </a:t>
              </a:r>
              <a:r>
                <a:rPr lang="es-MX" sz="1800" i="0">
                  <a:solidFill>
                    <a:srgbClr val="7030A0"/>
                  </a:solidFill>
                  <a:latin typeface="Cambria Math" panose="02040503050406030204" pitchFamily="18" charset="0"/>
                </a:rPr>
                <a:t>𝑓_0=−(</a:t>
              </a:r>
              <a:r>
                <a:rPr lang="es-MX" sz="1800" b="0" i="0">
                  <a:solidFill>
                    <a:srgbClr val="7030A0"/>
                  </a:solidFill>
                  <a:latin typeface="Cambria Math" panose="02040503050406030204" pitchFamily="18" charset="0"/>
                </a:rPr>
                <a:t>b</a:t>
              </a:r>
              <a:r>
                <a:rPr lang="es-MX" sz="1800" i="0">
                  <a:solidFill>
                    <a:srgbClr val="7030A0"/>
                  </a:solidFill>
                  <a:latin typeface="Cambria Math" panose="02040503050406030204" pitchFamily="18" charset="0"/>
                </a:rPr>
                <a:t>⋅</a:t>
              </a:r>
              <a:r>
                <a:rPr lang="es-MX" sz="1800" b="0" i="0">
                  <a:solidFill>
                    <a:srgbClr val="7030A0"/>
                  </a:solidFill>
                  <a:latin typeface="Cambria Math" panose="02040503050406030204" pitchFamily="18" charset="0"/>
                </a:rPr>
                <a:t>𝑒)/ℎ</a:t>
              </a:r>
              <a:endParaRPr lang="es-MX" sz="1400">
                <a:solidFill>
                  <a:srgbClr val="7030A0"/>
                </a:solidFill>
              </a:endParaRPr>
            </a:p>
          </xdr:txBody>
        </xdr:sp>
      </mc:Fallback>
    </mc:AlternateContent>
    <xdr:clientData/>
  </xdr:twoCellAnchor>
  <xdr:oneCellAnchor>
    <xdr:from>
      <xdr:col>2</xdr:col>
      <xdr:colOff>0</xdr:colOff>
      <xdr:row>200</xdr:row>
      <xdr:rowOff>4784</xdr:rowOff>
    </xdr:from>
    <xdr:ext cx="2533650" cy="41453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CuadroTexto 14">
              <a:extLst>
                <a:ext uri="{FF2B5EF4-FFF2-40B4-BE49-F238E27FC236}">
                  <a16:creationId xmlns:a16="http://schemas.microsoft.com/office/drawing/2014/main" id="{A21F7F70-985B-45E2-B016-8A128AD061C4}"/>
                </a:ext>
              </a:extLst>
            </xdr:cNvPr>
            <xdr:cNvSpPr txBox="1"/>
          </xdr:nvSpPr>
          <xdr:spPr>
            <a:xfrm>
              <a:off x="1857375" y="5957909"/>
              <a:ext cx="2533650" cy="41453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spAutoFit/>
            </a:bodyPr>
            <a:lstStyle/>
            <a:p>
              <a:pPr algn="ctr"/>
              <a:r>
                <a:rPr lang="es-MX" sz="1800" b="1" u="none" baseline="0">
                  <a:solidFill>
                    <a:srgbClr val="C0000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m</a:t>
              </a:r>
              <a:r>
                <a:rPr lang="es-MX" sz="1800" b="1" u="none" baseline="0">
                  <a:solidFill>
                    <a:srgbClr val="C00000"/>
                  </a:solidFill>
                  <a:ea typeface="Cambria Math" panose="02040503050406030204" pitchFamily="18" charset="0"/>
                </a:rPr>
                <a:t> </a:t>
              </a:r>
              <a14:m>
                <m:oMath xmlns:m="http://schemas.openxmlformats.org/officeDocument/2006/math">
                  <m:r>
                    <a:rPr lang="es-MX" sz="1800" b="1" i="0" u="none" baseline="0">
                      <a:solidFill>
                        <a:srgbClr val="C00000"/>
                      </a:solidFill>
                      <a:latin typeface="Cambria Math" panose="02040503050406030204" pitchFamily="18" charset="0"/>
                      <a:ea typeface="Cambria Math" panose="02040503050406030204" pitchFamily="18" charset="0"/>
                    </a:rPr>
                    <m:t>=</m:t>
                  </m:r>
                  <m:d>
                    <m:dPr>
                      <m:ctrlPr>
                        <a:rPr lang="es-MX" sz="1800" b="1" i="1" u="none" baseline="0">
                          <a:solidFill>
                            <a:srgbClr val="C00000"/>
                          </a:solidFill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</m:ctrlPr>
                    </m:dPr>
                    <m:e>
                      <m:f>
                        <m:fPr>
                          <m:ctrlPr>
                            <a:rPr lang="es-MX" sz="1800" b="1" i="1" u="none" baseline="0">
                              <a:solidFill>
                                <a:srgbClr val="C00000"/>
                              </a:solidFill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</m:ctrlPr>
                        </m:fPr>
                        <m:num>
                          <m:r>
                            <a:rPr lang="es-MX" sz="1800" b="1" i="1" u="none" baseline="0">
                              <a:solidFill>
                                <a:srgbClr val="C00000"/>
                              </a:solidFill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h</m:t>
                          </m:r>
                          <m:r>
                            <a:rPr lang="es-MX" sz="1800" b="1" i="0" u="none" baseline="0">
                              <a:solidFill>
                                <a:srgbClr val="C00000"/>
                              </a:solidFill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⋅</m:t>
                          </m:r>
                          <m:r>
                            <a:rPr lang="es-MX" sz="1800" b="1" i="1" u="none" baseline="0">
                              <a:solidFill>
                                <a:srgbClr val="C00000"/>
                              </a:solidFill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𝑐</m:t>
                          </m:r>
                        </m:num>
                        <m:den>
                          <m:r>
                            <a:rPr lang="es-MX" sz="1800" b="1" i="0" u="none" baseline="0">
                              <a:solidFill>
                                <a:srgbClr val="C00000"/>
                              </a:solidFill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ⅇ</m:t>
                          </m:r>
                        </m:den>
                      </m:f>
                    </m:e>
                  </m:d>
                  <m:r>
                    <a:rPr lang="es-MX" sz="1800" b="1" i="0" u="none" baseline="0">
                      <a:solidFill>
                        <a:srgbClr val="C00000"/>
                      </a:solidFill>
                      <a:latin typeface="Cambria Math" panose="02040503050406030204" pitchFamily="18" charset="0"/>
                      <a:ea typeface="Cambria Math" panose="02040503050406030204" pitchFamily="18" charset="0"/>
                    </a:rPr>
                    <m:t>→ </m:t>
                  </m:r>
                </m:oMath>
              </a14:m>
              <a:r>
                <a:rPr lang="es-MX" sz="1800" b="1" u="none">
                  <a:solidFill>
                    <a:srgbClr val="C0000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h</a:t>
              </a:r>
              <a14:m>
                <m:oMath xmlns:m="http://schemas.openxmlformats.org/officeDocument/2006/math">
                  <m:r>
                    <a:rPr lang="es-MX" sz="1800" b="1" i="0" u="none">
                      <a:solidFill>
                        <a:srgbClr val="C00000"/>
                      </a:solidFill>
                      <a:latin typeface="Cambria Math" panose="02040503050406030204" pitchFamily="18" charset="0"/>
                      <a:ea typeface="Cambria Math" panose="02040503050406030204" pitchFamily="18" charset="0"/>
                    </a:rPr>
                    <m:t>=</m:t>
                  </m:r>
                  <m:f>
                    <m:fPr>
                      <m:ctrlPr>
                        <a:rPr lang="es-MX" sz="1800" b="1" i="1" u="none">
                          <a:solidFill>
                            <a:srgbClr val="C00000"/>
                          </a:solidFill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a:rPr lang="es-MX" sz="1800" b="1" i="1" u="none">
                          <a:solidFill>
                            <a:srgbClr val="C00000"/>
                          </a:solidFill>
                          <a:latin typeface="Cambria Math" panose="02040503050406030204" pitchFamily="18" charset="0"/>
                        </a:rPr>
                        <m:t>𝒎</m:t>
                      </m:r>
                      <m:r>
                        <a:rPr lang="es-MX" sz="1800" b="1" i="0" u="none">
                          <a:solidFill>
                            <a:srgbClr val="C00000"/>
                          </a:solidFill>
                          <a:latin typeface="Cambria Math" panose="02040503050406030204" pitchFamily="18" charset="0"/>
                        </a:rPr>
                        <m:t>⋅ⅇ</m:t>
                      </m:r>
                    </m:num>
                    <m:den>
                      <m:r>
                        <a:rPr lang="es-MX" sz="1800" b="1" i="1" u="none">
                          <a:solidFill>
                            <a:srgbClr val="C00000"/>
                          </a:solidFill>
                          <a:latin typeface="Cambria Math" panose="02040503050406030204" pitchFamily="18" charset="0"/>
                        </a:rPr>
                        <m:t>𝒄</m:t>
                      </m:r>
                    </m:den>
                  </m:f>
                </m:oMath>
              </a14:m>
              <a:endParaRPr lang="es-MX" sz="1800" b="1" u="none">
                <a:solidFill>
                  <a:srgbClr val="C00000"/>
                </a:solidFill>
              </a:endParaRPr>
            </a:p>
          </xdr:txBody>
        </xdr:sp>
      </mc:Choice>
      <mc:Fallback xmlns="">
        <xdr:sp macro="" textlink="">
          <xdr:nvSpPr>
            <xdr:cNvPr id="15" name="CuadroTexto 14">
              <a:extLst>
                <a:ext uri="{FF2B5EF4-FFF2-40B4-BE49-F238E27FC236}">
                  <a16:creationId xmlns:a16="http://schemas.microsoft.com/office/drawing/2014/main" id="{A21F7F70-985B-45E2-B016-8A128AD061C4}"/>
                </a:ext>
              </a:extLst>
            </xdr:cNvPr>
            <xdr:cNvSpPr txBox="1"/>
          </xdr:nvSpPr>
          <xdr:spPr>
            <a:xfrm>
              <a:off x="1857375" y="5957909"/>
              <a:ext cx="2533650" cy="41453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spAutoFit/>
            </a:bodyPr>
            <a:lstStyle/>
            <a:p>
              <a:pPr algn="ctr"/>
              <a:r>
                <a:rPr lang="es-MX" sz="1800" b="1" u="none" baseline="0">
                  <a:solidFill>
                    <a:srgbClr val="C0000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m</a:t>
              </a:r>
              <a:r>
                <a:rPr lang="es-MX" sz="1800" b="1" u="none" baseline="0">
                  <a:solidFill>
                    <a:srgbClr val="C00000"/>
                  </a:solidFill>
                  <a:ea typeface="Cambria Math" panose="02040503050406030204" pitchFamily="18" charset="0"/>
                </a:rPr>
                <a:t> </a:t>
              </a:r>
              <a:r>
                <a:rPr lang="es-MX" sz="1800" b="1" i="0" u="none" baseline="0">
                  <a:solidFill>
                    <a:srgbClr val="C0000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=((ℎ⋅𝑐)/ⅇ)→ </a:t>
              </a:r>
              <a:r>
                <a:rPr lang="es-MX" sz="1800" b="1" u="none">
                  <a:solidFill>
                    <a:srgbClr val="C0000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h</a:t>
              </a:r>
              <a:r>
                <a:rPr lang="es-MX" sz="1800" b="1" i="0" u="none">
                  <a:solidFill>
                    <a:srgbClr val="C0000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r>
                <a:rPr lang="es-MX" sz="1800" b="1" i="0" u="none">
                  <a:solidFill>
                    <a:srgbClr val="C00000"/>
                  </a:solidFill>
                  <a:latin typeface="Cambria Math" panose="02040503050406030204" pitchFamily="18" charset="0"/>
                </a:rPr>
                <a:t>(𝒎⋅ⅇ)/𝒄</a:t>
              </a:r>
              <a:endParaRPr lang="es-MX" sz="1800" b="1" u="none">
                <a:solidFill>
                  <a:srgbClr val="C00000"/>
                </a:solidFill>
              </a:endParaRPr>
            </a:p>
          </xdr:txBody>
        </xdr:sp>
      </mc:Fallback>
    </mc:AlternateContent>
    <xdr:clientData/>
  </xdr:oneCellAnchor>
  <xdr:oneCellAnchor>
    <xdr:from>
      <xdr:col>1</xdr:col>
      <xdr:colOff>118666</xdr:colOff>
      <xdr:row>210</xdr:row>
      <xdr:rowOff>14287</xdr:rowOff>
    </xdr:from>
    <xdr:ext cx="400050" cy="17621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CuadroTexto 15">
              <a:extLst>
                <a:ext uri="{FF2B5EF4-FFF2-40B4-BE49-F238E27FC236}">
                  <a16:creationId xmlns:a16="http://schemas.microsoft.com/office/drawing/2014/main" id="{B9F35E75-5F30-4845-83F1-57C0B216785F}"/>
                </a:ext>
              </a:extLst>
            </xdr:cNvPr>
            <xdr:cNvSpPr txBox="1"/>
          </xdr:nvSpPr>
          <xdr:spPr>
            <a:xfrm>
              <a:off x="880666" y="7872412"/>
              <a:ext cx="400050" cy="1762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 i="1">
                        <a:latin typeface="Cambria Math" panose="02040503050406030204" pitchFamily="18" charset="0"/>
                      </a:rPr>
                      <m:t>𝜆</m:t>
                    </m:r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16" name="CuadroTexto 15">
              <a:extLst>
                <a:ext uri="{FF2B5EF4-FFF2-40B4-BE49-F238E27FC236}">
                  <a16:creationId xmlns:a16="http://schemas.microsoft.com/office/drawing/2014/main" id="{B9F35E75-5F30-4845-83F1-57C0B216785F}"/>
                </a:ext>
              </a:extLst>
            </xdr:cNvPr>
            <xdr:cNvSpPr txBox="1"/>
          </xdr:nvSpPr>
          <xdr:spPr>
            <a:xfrm>
              <a:off x="880666" y="7872412"/>
              <a:ext cx="400050" cy="1762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spAutoFit/>
            </a:bodyPr>
            <a:lstStyle/>
            <a:p>
              <a:pPr/>
              <a:r>
                <a:rPr lang="es-MX" sz="1100" i="0">
                  <a:latin typeface="Cambria Math" panose="02040503050406030204" pitchFamily="18" charset="0"/>
                </a:rPr>
                <a:t>𝜆</a:t>
              </a:r>
              <a:endParaRPr lang="es-MX" sz="1100"/>
            </a:p>
          </xdr:txBody>
        </xdr:sp>
      </mc:Fallback>
    </mc:AlternateContent>
    <xdr:clientData/>
  </xdr:oneCellAnchor>
  <xdr:twoCellAnchor>
    <xdr:from>
      <xdr:col>4</xdr:col>
      <xdr:colOff>715007</xdr:colOff>
      <xdr:row>209</xdr:row>
      <xdr:rowOff>179013</xdr:rowOff>
    </xdr:from>
    <xdr:to>
      <xdr:col>11</xdr:col>
      <xdr:colOff>454099</xdr:colOff>
      <xdr:row>226</xdr:row>
      <xdr:rowOff>166134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B02FA6EB-E3B4-4FB6-AB40-958A151617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3</xdr:col>
      <xdr:colOff>85725</xdr:colOff>
      <xdr:row>3</xdr:row>
      <xdr:rowOff>47625</xdr:rowOff>
    </xdr:from>
    <xdr:to>
      <xdr:col>9</xdr:col>
      <xdr:colOff>485154</xdr:colOff>
      <xdr:row>10</xdr:row>
      <xdr:rowOff>38100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33BECFFD-86E8-4076-85F0-FB3B92EBE5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64078"/>
        <a:stretch/>
      </xdr:blipFill>
      <xdr:spPr>
        <a:xfrm>
          <a:off x="2371725" y="619125"/>
          <a:ext cx="4971429" cy="1323975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1</xdr:row>
      <xdr:rowOff>28575</xdr:rowOff>
    </xdr:from>
    <xdr:to>
      <xdr:col>14</xdr:col>
      <xdr:colOff>4166</xdr:colOff>
      <xdr:row>4</xdr:row>
      <xdr:rowOff>156566</xdr:rowOff>
    </xdr:to>
    <xdr:pic>
      <xdr:nvPicPr>
        <xdr:cNvPr id="19" name="Imagen 18">
          <a:hlinkClick xmlns:r="http://schemas.openxmlformats.org/officeDocument/2006/relationships" r:id="rId5" tooltip="ÍNDICE"/>
          <a:extLst>
            <a:ext uri="{FF2B5EF4-FFF2-40B4-BE49-F238E27FC236}">
              <a16:creationId xmlns:a16="http://schemas.microsoft.com/office/drawing/2014/main" id="{D02ED05A-506A-40FD-9D66-E94FBB009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72675" y="219075"/>
          <a:ext cx="699491" cy="69949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41949</xdr:rowOff>
    </xdr:from>
    <xdr:to>
      <xdr:col>6</xdr:col>
      <xdr:colOff>183825</xdr:colOff>
      <xdr:row>10</xdr:row>
      <xdr:rowOff>130936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A4316CE-80E3-4EB4-9530-4E0AB41E89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1866" b="55927"/>
        <a:stretch/>
      </xdr:blipFill>
      <xdr:spPr>
        <a:xfrm>
          <a:off x="0" y="1287526"/>
          <a:ext cx="5610330" cy="1031020"/>
        </a:xfrm>
        <a:prstGeom prst="rect">
          <a:avLst/>
        </a:prstGeom>
      </xdr:spPr>
    </xdr:pic>
    <xdr:clientData/>
  </xdr:twoCellAnchor>
  <xdr:twoCellAnchor>
    <xdr:from>
      <xdr:col>7</xdr:col>
      <xdr:colOff>354491</xdr:colOff>
      <xdr:row>6</xdr:row>
      <xdr:rowOff>61718</xdr:rowOff>
    </xdr:from>
    <xdr:to>
      <xdr:col>12</xdr:col>
      <xdr:colOff>131036</xdr:colOff>
      <xdr:row>10</xdr:row>
      <xdr:rowOff>186533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B32BBCD0-A01C-48D5-BC4E-5A24EF17AEAA}"/>
            </a:ext>
          </a:extLst>
        </xdr:cNvPr>
        <xdr:cNvSpPr txBox="1"/>
      </xdr:nvSpPr>
      <xdr:spPr>
        <a:xfrm>
          <a:off x="6069491" y="1490468"/>
          <a:ext cx="3644272" cy="8752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s-MX" sz="1100"/>
            <a:t>Para</a:t>
          </a:r>
          <a:r>
            <a:rPr lang="es-MX" sz="1100" baseline="0"/>
            <a:t> identificar que elemento es el átomo buscamos  </a:t>
          </a:r>
          <a:r>
            <a:rPr lang="es-MX" sz="1600" b="1" baseline="0"/>
            <a:t>Z.</a:t>
          </a:r>
        </a:p>
        <a:p>
          <a:endParaRPr lang="es-MX" sz="600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algn="ctr"/>
          <a:r>
            <a:rPr lang="es-MX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Contamos con las constantes, fuerza eléctrica y la energía potencial.</a:t>
          </a:r>
        </a:p>
      </xdr:txBody>
    </xdr:sp>
    <xdr:clientData/>
  </xdr:twoCellAnchor>
  <xdr:twoCellAnchor>
    <xdr:from>
      <xdr:col>2</xdr:col>
      <xdr:colOff>779731</xdr:colOff>
      <xdr:row>12</xdr:row>
      <xdr:rowOff>191599</xdr:rowOff>
    </xdr:from>
    <xdr:to>
      <xdr:col>7</xdr:col>
      <xdr:colOff>402916</xdr:colOff>
      <xdr:row>14</xdr:row>
      <xdr:rowOff>106163</xdr:rowOff>
    </xdr:to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102531C7-9193-4C9B-8167-41BC1CCC29C2}"/>
            </a:ext>
          </a:extLst>
        </xdr:cNvPr>
        <xdr:cNvSpPr txBox="1"/>
      </xdr:nvSpPr>
      <xdr:spPr>
        <a:xfrm>
          <a:off x="2525981" y="2746031"/>
          <a:ext cx="3591935" cy="390814"/>
        </a:xfrm>
        <a:prstGeom prst="rect">
          <a:avLst/>
        </a:prstGeom>
        <a:solidFill>
          <a:srgbClr val="FFE7FF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1100"/>
            <a:t>Podemos en encontrar </a:t>
          </a:r>
          <a:r>
            <a:rPr lang="es-MX" sz="1600" b="1" baseline="0"/>
            <a:t>Z </a:t>
          </a:r>
          <a:r>
            <a:rPr lang="es-MX" sz="1100">
              <a:solidFill>
                <a:schemeClr val="dk1"/>
              </a:solidFill>
              <a:latin typeface="+mn-lt"/>
              <a:ea typeface="+mn-ea"/>
              <a:cs typeface="+mn-cs"/>
            </a:rPr>
            <a:t>con las siguientes formular .</a:t>
          </a:r>
        </a:p>
      </xdr:txBody>
    </xdr:sp>
    <xdr:clientData/>
  </xdr:twoCellAnchor>
  <xdr:oneCellAnchor>
    <xdr:from>
      <xdr:col>2</xdr:col>
      <xdr:colOff>843874</xdr:colOff>
      <xdr:row>15</xdr:row>
      <xdr:rowOff>116545</xdr:rowOff>
    </xdr:from>
    <xdr:ext cx="1579022" cy="69082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CuadroTexto 9">
              <a:extLst>
                <a:ext uri="{FF2B5EF4-FFF2-40B4-BE49-F238E27FC236}">
                  <a16:creationId xmlns:a16="http://schemas.microsoft.com/office/drawing/2014/main" id="{FA3F2519-FFC0-415B-8D00-108DCB42010A}"/>
                </a:ext>
              </a:extLst>
            </xdr:cNvPr>
            <xdr:cNvSpPr txBox="1"/>
          </xdr:nvSpPr>
          <xdr:spPr>
            <a:xfrm>
              <a:off x="2590124" y="3363704"/>
              <a:ext cx="1579022" cy="690823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s-MX" sz="18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800" i="1">
                            <a:latin typeface="Cambria Math" panose="02040503050406030204" pitchFamily="18" charset="0"/>
                          </a:rPr>
                          <m:t>𝐹</m:t>
                        </m:r>
                      </m:e>
                      <m:sub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s-MX" sz="1800" i="0">
                        <a:latin typeface="Cambria Math" panose="02040503050406030204" pitchFamily="18" charset="0"/>
                      </a:rPr>
                      <m:t>=−</m:t>
                    </m:r>
                    <m:f>
                      <m:fPr>
                        <m:ctrlPr>
                          <a:rPr lang="es-MX" sz="18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MX" sz="1800" b="0" i="0">
                            <a:latin typeface="Cambria Math" panose="02040503050406030204" pitchFamily="18" charset="0"/>
                          </a:rPr>
                          <m:t>Z</m:t>
                        </m:r>
                        <m:r>
                          <a:rPr lang="es-MX" sz="1800" i="0">
                            <a:latin typeface="Cambria Math" panose="02040503050406030204" pitchFamily="18" charset="0"/>
                          </a:rPr>
                          <m:t>⋅</m:t>
                        </m:r>
                        <m:sSup>
                          <m:sSupPr>
                            <m:ctrlPr>
                              <a:rPr lang="es-MX" sz="180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es-MX" sz="1800" i="0">
                                <a:latin typeface="Cambria Math" panose="02040503050406030204" pitchFamily="18" charset="0"/>
                              </a:rPr>
                              <m:t>ⅇ</m:t>
                            </m:r>
                          </m:e>
                          <m:sup>
                            <m:r>
                              <a:rPr lang="es-MX" sz="1800" i="0">
                                <a:latin typeface="Cambria Math" panose="02040503050406030204" pitchFamily="18" charset="0"/>
                              </a:rPr>
                              <m:t>2</m:t>
                            </m:r>
                          </m:sup>
                        </m:sSup>
                        <m:r>
                          <a:rPr lang="es-MX" sz="18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800" i="1">
                            <a:latin typeface="Cambria Math" panose="02040503050406030204" pitchFamily="18" charset="0"/>
                          </a:rPr>
                          <m:t>𝑘</m:t>
                        </m:r>
                      </m:num>
                      <m:den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𝑟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10" name="CuadroTexto 9">
              <a:extLst>
                <a:ext uri="{FF2B5EF4-FFF2-40B4-BE49-F238E27FC236}">
                  <a16:creationId xmlns:a16="http://schemas.microsoft.com/office/drawing/2014/main" id="{FA3F2519-FFC0-415B-8D00-108DCB42010A}"/>
                </a:ext>
              </a:extLst>
            </xdr:cNvPr>
            <xdr:cNvSpPr txBox="1"/>
          </xdr:nvSpPr>
          <xdr:spPr>
            <a:xfrm>
              <a:off x="2590124" y="3363704"/>
              <a:ext cx="1579022" cy="690823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s-MX" sz="1800" i="0">
                  <a:latin typeface="Cambria Math" panose="02040503050406030204" pitchFamily="18" charset="0"/>
                </a:rPr>
                <a:t>𝐹_</a:t>
              </a:r>
              <a:r>
                <a:rPr lang="es-MX" sz="1800" b="0" i="0">
                  <a:latin typeface="Cambria Math" panose="02040503050406030204" pitchFamily="18" charset="0"/>
                </a:rPr>
                <a:t>𝑒</a:t>
              </a:r>
              <a:r>
                <a:rPr lang="es-MX" sz="1800" i="0">
                  <a:latin typeface="Cambria Math" panose="02040503050406030204" pitchFamily="18" charset="0"/>
                </a:rPr>
                <a:t>=−(</a:t>
              </a:r>
              <a:r>
                <a:rPr lang="es-MX" sz="1800" b="0" i="0">
                  <a:latin typeface="Cambria Math" panose="02040503050406030204" pitchFamily="18" charset="0"/>
                </a:rPr>
                <a:t>Z</a:t>
              </a:r>
              <a:r>
                <a:rPr lang="es-MX" sz="1800" i="0">
                  <a:latin typeface="Cambria Math" panose="02040503050406030204" pitchFamily="18" charset="0"/>
                </a:rPr>
                <a:t>⋅ⅇ^2⋅𝑘)/</a:t>
              </a:r>
              <a:r>
                <a:rPr lang="es-MX" sz="1800" b="0" i="0">
                  <a:latin typeface="Cambria Math" panose="02040503050406030204" pitchFamily="18" charset="0"/>
                </a:rPr>
                <a:t>𝑟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5</xdr:col>
      <xdr:colOff>263695</xdr:colOff>
      <xdr:row>15</xdr:row>
      <xdr:rowOff>20230</xdr:rowOff>
    </xdr:from>
    <xdr:ext cx="1751857" cy="72871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CuadroTexto 14">
              <a:extLst>
                <a:ext uri="{FF2B5EF4-FFF2-40B4-BE49-F238E27FC236}">
                  <a16:creationId xmlns:a16="http://schemas.microsoft.com/office/drawing/2014/main" id="{211F890B-3D0D-4ED0-8BFE-6BDED1313312}"/>
                </a:ext>
              </a:extLst>
            </xdr:cNvPr>
            <xdr:cNvSpPr txBox="1"/>
          </xdr:nvSpPr>
          <xdr:spPr>
            <a:xfrm>
              <a:off x="4448922" y="3267389"/>
              <a:ext cx="1751857" cy="728715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s-MX" sz="18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𝐸</m:t>
                        </m:r>
                      </m:e>
                      <m:sub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𝑝</m:t>
                        </m:r>
                      </m:sub>
                    </m:sSub>
                    <m:r>
                      <a:rPr lang="es-MX" sz="1800" i="0">
                        <a:latin typeface="Cambria Math" panose="02040503050406030204" pitchFamily="18" charset="0"/>
                      </a:rPr>
                      <m:t>=−</m:t>
                    </m:r>
                    <m:f>
                      <m:fPr>
                        <m:ctrlPr>
                          <a:rPr lang="es-MX" sz="18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MX" sz="1800" b="0" i="0">
                            <a:latin typeface="Cambria Math" panose="02040503050406030204" pitchFamily="18" charset="0"/>
                          </a:rPr>
                          <m:t>Z</m:t>
                        </m:r>
                        <m:r>
                          <a:rPr lang="es-MX" sz="1800" i="0">
                            <a:latin typeface="Cambria Math" panose="02040503050406030204" pitchFamily="18" charset="0"/>
                          </a:rPr>
                          <m:t>⋅</m:t>
                        </m:r>
                        <m:sSup>
                          <m:sSupPr>
                            <m:ctrlPr>
                              <a:rPr lang="es-MX" sz="180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es-MX" sz="1800" i="0">
                                <a:latin typeface="Cambria Math" panose="02040503050406030204" pitchFamily="18" charset="0"/>
                              </a:rPr>
                              <m:t>ⅇ</m:t>
                            </m:r>
                          </m:e>
                          <m:sup>
                            <m:r>
                              <a:rPr lang="es-MX" sz="1800" i="0">
                                <a:latin typeface="Cambria Math" panose="02040503050406030204" pitchFamily="18" charset="0"/>
                              </a:rPr>
                              <m:t>2</m:t>
                            </m:r>
                          </m:sup>
                        </m:sSup>
                        <m:r>
                          <a:rPr lang="es-MX" sz="18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800" i="1">
                            <a:latin typeface="Cambria Math" panose="02040503050406030204" pitchFamily="18" charset="0"/>
                          </a:rPr>
                          <m:t>𝑘</m:t>
                        </m:r>
                      </m:num>
                      <m:den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𝑟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15" name="CuadroTexto 14">
              <a:extLst>
                <a:ext uri="{FF2B5EF4-FFF2-40B4-BE49-F238E27FC236}">
                  <a16:creationId xmlns:a16="http://schemas.microsoft.com/office/drawing/2014/main" id="{211F890B-3D0D-4ED0-8BFE-6BDED1313312}"/>
                </a:ext>
              </a:extLst>
            </xdr:cNvPr>
            <xdr:cNvSpPr txBox="1"/>
          </xdr:nvSpPr>
          <xdr:spPr>
            <a:xfrm>
              <a:off x="4448922" y="3267389"/>
              <a:ext cx="1751857" cy="728715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s-MX" sz="1800" b="0" i="0">
                  <a:latin typeface="Cambria Math" panose="02040503050406030204" pitchFamily="18" charset="0"/>
                </a:rPr>
                <a:t>𝐸_𝑝</a:t>
              </a:r>
              <a:r>
                <a:rPr lang="es-MX" sz="1800" i="0">
                  <a:latin typeface="Cambria Math" panose="02040503050406030204" pitchFamily="18" charset="0"/>
                </a:rPr>
                <a:t>=−(</a:t>
              </a:r>
              <a:r>
                <a:rPr lang="es-MX" sz="1800" b="0" i="0">
                  <a:latin typeface="Cambria Math" panose="02040503050406030204" pitchFamily="18" charset="0"/>
                </a:rPr>
                <a:t>Z</a:t>
              </a:r>
              <a:r>
                <a:rPr lang="es-MX" sz="1800" i="0">
                  <a:latin typeface="Cambria Math" panose="02040503050406030204" pitchFamily="18" charset="0"/>
                </a:rPr>
                <a:t>⋅ⅇ^2⋅𝑘)/</a:t>
              </a:r>
              <a:r>
                <a:rPr lang="es-MX" sz="1800" b="0" i="0">
                  <a:latin typeface="Cambria Math" panose="02040503050406030204" pitchFamily="18" charset="0"/>
                </a:rPr>
                <a:t>𝑟</a:t>
              </a:r>
              <a:endParaRPr lang="es-MX" sz="1100"/>
            </a:p>
          </xdr:txBody>
        </xdr:sp>
      </mc:Fallback>
    </mc:AlternateContent>
    <xdr:clientData/>
  </xdr:oneCellAnchor>
  <xdr:twoCellAnchor>
    <xdr:from>
      <xdr:col>3</xdr:col>
      <xdr:colOff>391752</xdr:colOff>
      <xdr:row>20</xdr:row>
      <xdr:rowOff>10656</xdr:rowOff>
    </xdr:from>
    <xdr:to>
      <xdr:col>5</xdr:col>
      <xdr:colOff>646982</xdr:colOff>
      <xdr:row>22</xdr:row>
      <xdr:rowOff>59694</xdr:rowOff>
    </xdr:to>
    <xdr:sp macro="" textlink="">
      <xdr:nvSpPr>
        <xdr:cNvPr id="17" name="CuadroTexto 16">
          <a:extLst>
            <a:ext uri="{FF2B5EF4-FFF2-40B4-BE49-F238E27FC236}">
              <a16:creationId xmlns:a16="http://schemas.microsoft.com/office/drawing/2014/main" id="{0EDF4A07-1E9B-4108-82BD-3AA74D9CCDB9}"/>
            </a:ext>
          </a:extLst>
        </xdr:cNvPr>
        <xdr:cNvSpPr txBox="1"/>
      </xdr:nvSpPr>
      <xdr:spPr>
        <a:xfrm>
          <a:off x="3047207" y="4325770"/>
          <a:ext cx="1785002" cy="525288"/>
        </a:xfrm>
        <a:prstGeom prst="rect">
          <a:avLst/>
        </a:prstGeom>
        <a:solidFill>
          <a:srgbClr val="FFE7FF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1100" b="0" baseline="0"/>
            <a:t>Despejando  </a:t>
          </a:r>
          <a:r>
            <a:rPr lang="es-MX" sz="1600" b="1" baseline="0"/>
            <a:t>Z .</a:t>
          </a:r>
          <a:endParaRPr lang="es-MX" sz="600" baseline="0">
            <a:solidFill>
              <a:schemeClr val="dk1"/>
            </a:solidFill>
            <a:latin typeface="+mn-lt"/>
            <a:ea typeface="+mn-ea"/>
            <a:cs typeface="+mn-cs"/>
          </a:endParaRPr>
        </a:p>
      </xdr:txBody>
    </xdr:sp>
    <xdr:clientData/>
  </xdr:twoCellAnchor>
  <xdr:oneCellAnchor>
    <xdr:from>
      <xdr:col>2</xdr:col>
      <xdr:colOff>454961</xdr:colOff>
      <xdr:row>23</xdr:row>
      <xdr:rowOff>138241</xdr:rowOff>
    </xdr:from>
    <xdr:ext cx="1579022" cy="69082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CuadroTexto 17">
              <a:extLst>
                <a:ext uri="{FF2B5EF4-FFF2-40B4-BE49-F238E27FC236}">
                  <a16:creationId xmlns:a16="http://schemas.microsoft.com/office/drawing/2014/main" id="{90C52967-4445-4F9E-8683-EF10CCE8C12A}"/>
                </a:ext>
              </a:extLst>
            </xdr:cNvPr>
            <xdr:cNvSpPr txBox="1"/>
          </xdr:nvSpPr>
          <xdr:spPr>
            <a:xfrm>
              <a:off x="2198216" y="5242203"/>
              <a:ext cx="1579022" cy="690823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ctr">
              <a:noAutofit/>
            </a:bodyPr>
            <a:lstStyle/>
            <a:p>
              <a:pPr algn="ctr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1800" b="0" i="0">
                        <a:latin typeface="Cambria Math" panose="02040503050406030204" pitchFamily="18" charset="0"/>
                      </a:rPr>
                      <m:t>Z</m:t>
                    </m:r>
                    <m:r>
                      <a:rPr lang="es-MX" sz="1800" i="0">
                        <a:latin typeface="Cambria Math" panose="02040503050406030204" pitchFamily="18" charset="0"/>
                      </a:rPr>
                      <m:t>=−</m:t>
                    </m:r>
                    <m:f>
                      <m:fPr>
                        <m:ctrlPr>
                          <a:rPr lang="es-MX" sz="18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s-MX" sz="180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𝐹</m:t>
                            </m:r>
                          </m:e>
                          <m:sub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𝑒</m:t>
                            </m:r>
                          </m:sub>
                        </m:sSub>
                        <m:r>
                          <a:rPr lang="es-MX" sz="18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𝑟</m:t>
                        </m:r>
                      </m:num>
                      <m:den>
                        <m:sSup>
                          <m:sSupPr>
                            <m:ctrlPr>
                              <a:rPr lang="es-MX" sz="180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𝑒</m:t>
                            </m:r>
                          </m:e>
                          <m:sup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p>
                        </m:sSup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𝑘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18" name="CuadroTexto 17">
              <a:extLst>
                <a:ext uri="{FF2B5EF4-FFF2-40B4-BE49-F238E27FC236}">
                  <a16:creationId xmlns:a16="http://schemas.microsoft.com/office/drawing/2014/main" id="{90C52967-4445-4F9E-8683-EF10CCE8C12A}"/>
                </a:ext>
              </a:extLst>
            </xdr:cNvPr>
            <xdr:cNvSpPr txBox="1"/>
          </xdr:nvSpPr>
          <xdr:spPr>
            <a:xfrm>
              <a:off x="2198216" y="5242203"/>
              <a:ext cx="1579022" cy="690823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ctr">
              <a:noAutofit/>
            </a:bodyPr>
            <a:lstStyle/>
            <a:p>
              <a:pPr algn="ctr"/>
              <a:r>
                <a:rPr lang="es-MX" sz="1800" b="0" i="0">
                  <a:latin typeface="Cambria Math" panose="02040503050406030204" pitchFamily="18" charset="0"/>
                </a:rPr>
                <a:t>Z</a:t>
              </a:r>
              <a:r>
                <a:rPr lang="es-MX" sz="1800" i="0">
                  <a:latin typeface="Cambria Math" panose="02040503050406030204" pitchFamily="18" charset="0"/>
                </a:rPr>
                <a:t>=−(</a:t>
              </a:r>
              <a:r>
                <a:rPr lang="es-MX" sz="1800" b="0" i="0">
                  <a:latin typeface="Cambria Math" panose="02040503050406030204" pitchFamily="18" charset="0"/>
                </a:rPr>
                <a:t>𝐹_𝑒</a:t>
              </a:r>
              <a:r>
                <a:rPr lang="es-MX" sz="1800" i="0">
                  <a:latin typeface="Cambria Math" panose="02040503050406030204" pitchFamily="18" charset="0"/>
                </a:rPr>
                <a:t>⋅</a:t>
              </a:r>
              <a:r>
                <a:rPr lang="es-MX" sz="1800" b="0" i="0">
                  <a:latin typeface="Cambria Math" panose="02040503050406030204" pitchFamily="18" charset="0"/>
                </a:rPr>
                <a:t>𝑟)/(𝑒^2⋅𝑘)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5</xdr:col>
      <xdr:colOff>170774</xdr:colOff>
      <xdr:row>23</xdr:row>
      <xdr:rowOff>157503</xdr:rowOff>
    </xdr:from>
    <xdr:ext cx="1579022" cy="69082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CuadroTexto 20">
              <a:extLst>
                <a:ext uri="{FF2B5EF4-FFF2-40B4-BE49-F238E27FC236}">
                  <a16:creationId xmlns:a16="http://schemas.microsoft.com/office/drawing/2014/main" id="{21E7DFDD-DB8D-4563-B8CD-BA0F52101A63}"/>
                </a:ext>
              </a:extLst>
            </xdr:cNvPr>
            <xdr:cNvSpPr txBox="1"/>
          </xdr:nvSpPr>
          <xdr:spPr>
            <a:xfrm>
              <a:off x="4358180" y="5261465"/>
              <a:ext cx="1579022" cy="690823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ctr">
              <a:noAutofit/>
            </a:bodyPr>
            <a:lstStyle/>
            <a:p>
              <a:pPr algn="ctr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1800" b="0" i="0">
                        <a:latin typeface="Cambria Math" panose="02040503050406030204" pitchFamily="18" charset="0"/>
                      </a:rPr>
                      <m:t>Z</m:t>
                    </m:r>
                    <m:r>
                      <a:rPr lang="es-MX" sz="1800" i="0">
                        <a:latin typeface="Cambria Math" panose="02040503050406030204" pitchFamily="18" charset="0"/>
                      </a:rPr>
                      <m:t>=−</m:t>
                    </m:r>
                    <m:f>
                      <m:fPr>
                        <m:ctrlPr>
                          <a:rPr lang="es-MX" sz="18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s-MX" sz="180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𝐸</m:t>
                            </m:r>
                          </m:e>
                          <m:sub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𝑝</m:t>
                            </m:r>
                          </m:sub>
                        </m:sSub>
                        <m:r>
                          <a:rPr lang="es-MX" sz="18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𝑟</m:t>
                        </m:r>
                      </m:num>
                      <m:den>
                        <m:sSup>
                          <m:sSupPr>
                            <m:ctrlPr>
                              <a:rPr lang="es-MX" sz="180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𝑒</m:t>
                            </m:r>
                          </m:e>
                          <m:sup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p>
                        </m:sSup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𝑘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21" name="CuadroTexto 20">
              <a:extLst>
                <a:ext uri="{FF2B5EF4-FFF2-40B4-BE49-F238E27FC236}">
                  <a16:creationId xmlns:a16="http://schemas.microsoft.com/office/drawing/2014/main" id="{21E7DFDD-DB8D-4563-B8CD-BA0F52101A63}"/>
                </a:ext>
              </a:extLst>
            </xdr:cNvPr>
            <xdr:cNvSpPr txBox="1"/>
          </xdr:nvSpPr>
          <xdr:spPr>
            <a:xfrm>
              <a:off x="4358180" y="5261465"/>
              <a:ext cx="1579022" cy="690823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ctr">
              <a:noAutofit/>
            </a:bodyPr>
            <a:lstStyle/>
            <a:p>
              <a:pPr algn="ctr"/>
              <a:r>
                <a:rPr lang="es-MX" sz="1800" b="0" i="0">
                  <a:latin typeface="Cambria Math" panose="02040503050406030204" pitchFamily="18" charset="0"/>
                </a:rPr>
                <a:t>Z</a:t>
              </a:r>
              <a:r>
                <a:rPr lang="es-MX" sz="1800" i="0">
                  <a:latin typeface="Cambria Math" panose="02040503050406030204" pitchFamily="18" charset="0"/>
                </a:rPr>
                <a:t>=−(</a:t>
              </a:r>
              <a:r>
                <a:rPr lang="es-MX" sz="1800" b="0" i="0">
                  <a:latin typeface="Cambria Math" panose="02040503050406030204" pitchFamily="18" charset="0"/>
                </a:rPr>
                <a:t>𝐸_𝑝</a:t>
              </a:r>
              <a:r>
                <a:rPr lang="es-MX" sz="1800" i="0">
                  <a:latin typeface="Cambria Math" panose="02040503050406030204" pitchFamily="18" charset="0"/>
                </a:rPr>
                <a:t>⋅</a:t>
              </a:r>
              <a:r>
                <a:rPr lang="es-MX" sz="1800" b="0" i="0">
                  <a:latin typeface="Cambria Math" panose="02040503050406030204" pitchFamily="18" charset="0"/>
                </a:rPr>
                <a:t>𝑟)/(𝑒^2⋅𝑘)</a:t>
              </a:r>
              <a:endParaRPr lang="es-MX" sz="1100"/>
            </a:p>
          </xdr:txBody>
        </xdr:sp>
      </mc:Fallback>
    </mc:AlternateContent>
    <xdr:clientData/>
  </xdr:oneCellAnchor>
  <xdr:twoCellAnchor>
    <xdr:from>
      <xdr:col>9</xdr:col>
      <xdr:colOff>455069</xdr:colOff>
      <xdr:row>13</xdr:row>
      <xdr:rowOff>38112</xdr:rowOff>
    </xdr:from>
    <xdr:to>
      <xdr:col>12</xdr:col>
      <xdr:colOff>161475</xdr:colOff>
      <xdr:row>17</xdr:row>
      <xdr:rowOff>69979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51D09607-373E-4731-93B6-2935A31C8131}"/>
            </a:ext>
          </a:extLst>
        </xdr:cNvPr>
        <xdr:cNvSpPr txBox="1"/>
      </xdr:nvSpPr>
      <xdr:spPr>
        <a:xfrm>
          <a:off x="7569955" y="2823453"/>
          <a:ext cx="2174247" cy="897776"/>
        </a:xfrm>
        <a:prstGeom prst="rect">
          <a:avLst/>
        </a:prstGeom>
        <a:solidFill>
          <a:schemeClr val="accent4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1100"/>
            <a:t>No conocemos</a:t>
          </a:r>
          <a:r>
            <a:rPr lang="es-MX" sz="1100" baseline="0"/>
            <a:t> r, podemos calcularla r despejando  la siguiente formula:</a:t>
          </a:r>
        </a:p>
      </xdr:txBody>
    </xdr:sp>
    <xdr:clientData/>
  </xdr:twoCellAnchor>
  <xdr:oneCellAnchor>
    <xdr:from>
      <xdr:col>9</xdr:col>
      <xdr:colOff>611747</xdr:colOff>
      <xdr:row>18</xdr:row>
      <xdr:rowOff>178500</xdr:rowOff>
    </xdr:from>
    <xdr:ext cx="1747448" cy="126658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CuadroTexto 13">
              <a:extLst>
                <a:ext uri="{FF2B5EF4-FFF2-40B4-BE49-F238E27FC236}">
                  <a16:creationId xmlns:a16="http://schemas.microsoft.com/office/drawing/2014/main" id="{FF9F82E9-4CC1-41D8-A74E-3E341AD34A9B}"/>
                </a:ext>
              </a:extLst>
            </xdr:cNvPr>
            <xdr:cNvSpPr txBox="1"/>
          </xdr:nvSpPr>
          <xdr:spPr>
            <a:xfrm>
              <a:off x="7726633" y="4060659"/>
              <a:ext cx="1747448" cy="1266587"/>
            </a:xfrm>
            <a:prstGeom prst="rect">
              <a:avLst/>
            </a:prstGeom>
            <a:solidFill>
              <a:schemeClr val="accent4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s-MX" sz="18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800" i="1">
                            <a:latin typeface="Cambria Math" panose="02040503050406030204" pitchFamily="18" charset="0"/>
                          </a:rPr>
                          <m:t>𝐸</m:t>
                        </m:r>
                      </m:e>
                      <m:sub>
                        <m:r>
                          <a:rPr lang="es-MX" sz="1800" i="1">
                            <a:latin typeface="Cambria Math" panose="02040503050406030204" pitchFamily="18" charset="0"/>
                          </a:rPr>
                          <m:t>𝑝</m:t>
                        </m:r>
                      </m:sub>
                    </m:sSub>
                    <m:r>
                      <a:rPr lang="es-MX" sz="180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s-MX" sz="18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𝐹</m:t>
                        </m:r>
                      </m:e>
                      <m:sub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s-MX" sz="1800" i="0">
                        <a:latin typeface="Cambria Math" panose="02040503050406030204" pitchFamily="18" charset="0"/>
                      </a:rPr>
                      <m:t>⋅</m:t>
                    </m:r>
                    <m:r>
                      <a:rPr lang="es-MX" sz="180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s-MX" sz="1800"/>
            </a:p>
            <a:p>
              <a:endParaRPr lang="es-MX" sz="1800"/>
            </a:p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2000" b="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r</m:t>
                    </m:r>
                    <m:r>
                      <a:rPr lang="es-MX" sz="200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20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s-MX" sz="140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𝐸</m:t>
                            </m:r>
                          </m:e>
                          <m:sub>
                            <m: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𝑝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s-MX" sz="140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𝐹</m:t>
                            </m:r>
                          </m:e>
                          <m:sub>
                            <m: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𝑒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s-MX" sz="1600">
                <a:effectLst/>
              </a:endParaRPr>
            </a:p>
            <a:p>
              <a:pPr algn="ctr"/>
              <a:endParaRPr lang="es-MX" sz="1100"/>
            </a:p>
          </xdr:txBody>
        </xdr:sp>
      </mc:Choice>
      <mc:Fallback xmlns="">
        <xdr:sp macro="" textlink="">
          <xdr:nvSpPr>
            <xdr:cNvPr id="14" name="CuadroTexto 13">
              <a:extLst>
                <a:ext uri="{FF2B5EF4-FFF2-40B4-BE49-F238E27FC236}">
                  <a16:creationId xmlns:a16="http://schemas.microsoft.com/office/drawing/2014/main" id="{FF9F82E9-4CC1-41D8-A74E-3E341AD34A9B}"/>
                </a:ext>
              </a:extLst>
            </xdr:cNvPr>
            <xdr:cNvSpPr txBox="1"/>
          </xdr:nvSpPr>
          <xdr:spPr>
            <a:xfrm>
              <a:off x="7726633" y="4060659"/>
              <a:ext cx="1747448" cy="1266587"/>
            </a:xfrm>
            <a:prstGeom prst="rect">
              <a:avLst/>
            </a:prstGeom>
            <a:solidFill>
              <a:schemeClr val="accent4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noAutofit/>
            </a:bodyPr>
            <a:lstStyle/>
            <a:p>
              <a:r>
                <a:rPr lang="es-MX" sz="1800" i="0">
                  <a:latin typeface="Cambria Math" panose="02040503050406030204" pitchFamily="18" charset="0"/>
                </a:rPr>
                <a:t>𝐸_𝑝=</a:t>
              </a:r>
              <a:r>
                <a:rPr lang="es-MX" sz="1800" b="0" i="0">
                  <a:latin typeface="Cambria Math" panose="02040503050406030204" pitchFamily="18" charset="0"/>
                </a:rPr>
                <a:t>𝐹_𝑒</a:t>
              </a:r>
              <a:r>
                <a:rPr lang="es-MX" sz="1800" i="0">
                  <a:latin typeface="Cambria Math" panose="02040503050406030204" pitchFamily="18" charset="0"/>
                </a:rPr>
                <a:t>⋅𝑟</a:t>
              </a:r>
              <a:endParaRPr lang="es-MX" sz="1800"/>
            </a:p>
            <a:p>
              <a:endParaRPr lang="es-MX" sz="1800"/>
            </a:p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20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r</a:t>
              </a:r>
              <a:r>
                <a:rPr lang="es-MX" sz="200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=</a:t>
              </a:r>
              <a:r>
                <a:rPr lang="es-MX" sz="14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𝐸_𝑝</a:t>
              </a:r>
              <a:r>
                <a:rPr lang="es-MX" sz="20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/</a:t>
              </a:r>
              <a:r>
                <a:rPr lang="es-MX" sz="14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𝐹_𝑒</a:t>
              </a:r>
              <a:r>
                <a:rPr lang="es-MX" sz="20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</a:t>
              </a:r>
              <a:endParaRPr lang="es-MX" sz="1600">
                <a:effectLst/>
              </a:endParaRPr>
            </a:p>
            <a:p>
              <a:pPr algn="ctr"/>
              <a:endParaRPr lang="es-MX" sz="1100"/>
            </a:p>
          </xdr:txBody>
        </xdr:sp>
      </mc:Fallback>
    </mc:AlternateContent>
    <xdr:clientData/>
  </xdr:oneCellAnchor>
  <xdr:twoCellAnchor>
    <xdr:from>
      <xdr:col>0</xdr:col>
      <xdr:colOff>476250</xdr:colOff>
      <xdr:row>31</xdr:row>
      <xdr:rowOff>90930</xdr:rowOff>
    </xdr:from>
    <xdr:to>
      <xdr:col>3</xdr:col>
      <xdr:colOff>415364</xdr:colOff>
      <xdr:row>33</xdr:row>
      <xdr:rowOff>177071</xdr:rowOff>
    </xdr:to>
    <xdr:sp macro="" textlink="">
      <xdr:nvSpPr>
        <xdr:cNvPr id="23" name="CuadroTexto 22">
          <a:extLst>
            <a:ext uri="{FF2B5EF4-FFF2-40B4-BE49-F238E27FC236}">
              <a16:creationId xmlns:a16="http://schemas.microsoft.com/office/drawing/2014/main" id="{E4605BC8-CFC5-422C-BA72-B8F893DC4FD0}"/>
            </a:ext>
          </a:extLst>
        </xdr:cNvPr>
        <xdr:cNvSpPr txBox="1"/>
      </xdr:nvSpPr>
      <xdr:spPr>
        <a:xfrm>
          <a:off x="476250" y="6585248"/>
          <a:ext cx="2594569" cy="461368"/>
        </a:xfrm>
        <a:prstGeom prst="rect">
          <a:avLst/>
        </a:prstGeom>
        <a:solidFill>
          <a:srgbClr val="F1FCE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400"/>
            <a:t>Obtenemos</a:t>
          </a:r>
          <a:r>
            <a:rPr lang="es-MX" sz="1400" baseline="0"/>
            <a:t> ...</a:t>
          </a:r>
          <a:endParaRPr lang="es-MX" sz="1400"/>
        </a:p>
      </xdr:txBody>
    </xdr:sp>
    <xdr:clientData/>
  </xdr:twoCellAnchor>
  <xdr:twoCellAnchor editAs="oneCell">
    <xdr:from>
      <xdr:col>5</xdr:col>
      <xdr:colOff>248881</xdr:colOff>
      <xdr:row>34</xdr:row>
      <xdr:rowOff>48469</xdr:rowOff>
    </xdr:from>
    <xdr:to>
      <xdr:col>8</xdr:col>
      <xdr:colOff>192590</xdr:colOff>
      <xdr:row>39</xdr:row>
      <xdr:rowOff>117673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B9381B61-B6E0-4433-869E-913358F3A0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5691" t="26996" r="16172" b="59329"/>
        <a:stretch/>
      </xdr:blipFill>
      <xdr:spPr>
        <a:xfrm>
          <a:off x="4434108" y="7148924"/>
          <a:ext cx="2108482" cy="1065000"/>
        </a:xfrm>
        <a:prstGeom prst="rect">
          <a:avLst/>
        </a:prstGeom>
      </xdr:spPr>
    </xdr:pic>
    <xdr:clientData/>
  </xdr:twoCellAnchor>
  <xdr:twoCellAnchor>
    <xdr:from>
      <xdr:col>4</xdr:col>
      <xdr:colOff>645076</xdr:colOff>
      <xdr:row>31</xdr:row>
      <xdr:rowOff>66442</xdr:rowOff>
    </xdr:from>
    <xdr:to>
      <xdr:col>8</xdr:col>
      <xdr:colOff>739018</xdr:colOff>
      <xdr:row>33</xdr:row>
      <xdr:rowOff>223013</xdr:rowOff>
    </xdr:to>
    <xdr:sp macro="" textlink="">
      <xdr:nvSpPr>
        <xdr:cNvPr id="25" name="CuadroTexto 24">
          <a:extLst>
            <a:ext uri="{FF2B5EF4-FFF2-40B4-BE49-F238E27FC236}">
              <a16:creationId xmlns:a16="http://schemas.microsoft.com/office/drawing/2014/main" id="{4E900386-D19D-4909-B451-5CC66963182F}"/>
            </a:ext>
          </a:extLst>
        </xdr:cNvPr>
        <xdr:cNvSpPr txBox="1"/>
      </xdr:nvSpPr>
      <xdr:spPr>
        <a:xfrm>
          <a:off x="4065417" y="6560760"/>
          <a:ext cx="3023601" cy="53179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100"/>
            <a:t>Buscando en nuestra</a:t>
          </a:r>
          <a:r>
            <a:rPr lang="es-MX" sz="1100" baseline="0"/>
            <a:t> tabla periódica, Z =14 concluimos que se trata del SILICIO (Si)</a:t>
          </a:r>
          <a:endParaRPr lang="es-MX" sz="1100"/>
        </a:p>
      </xdr:txBody>
    </xdr:sp>
    <xdr:clientData/>
  </xdr:twoCellAnchor>
  <xdr:oneCellAnchor>
    <xdr:from>
      <xdr:col>3</xdr:col>
      <xdr:colOff>75664</xdr:colOff>
      <xdr:row>45</xdr:row>
      <xdr:rowOff>63005</xdr:rowOff>
    </xdr:from>
    <xdr:ext cx="5942776" cy="1387896"/>
    <xdr:pic>
      <xdr:nvPicPr>
        <xdr:cNvPr id="49" name="Imagen 48">
          <a:extLst>
            <a:ext uri="{FF2B5EF4-FFF2-40B4-BE49-F238E27FC236}">
              <a16:creationId xmlns:a16="http://schemas.microsoft.com/office/drawing/2014/main" id="{D3CC325E-883D-4D5E-9849-50FCFEB3A5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54409" b="3258"/>
        <a:stretch/>
      </xdr:blipFill>
      <xdr:spPr>
        <a:xfrm>
          <a:off x="2733804" y="11592685"/>
          <a:ext cx="5942776" cy="1387896"/>
        </a:xfrm>
        <a:prstGeom prst="rect">
          <a:avLst/>
        </a:prstGeom>
      </xdr:spPr>
    </xdr:pic>
    <xdr:clientData/>
  </xdr:oneCellAnchor>
  <xdr:twoCellAnchor>
    <xdr:from>
      <xdr:col>1</xdr:col>
      <xdr:colOff>82650</xdr:colOff>
      <xdr:row>52</xdr:row>
      <xdr:rowOff>97265</xdr:rowOff>
    </xdr:from>
    <xdr:to>
      <xdr:col>6</xdr:col>
      <xdr:colOff>146538</xdr:colOff>
      <xdr:row>64</xdr:row>
      <xdr:rowOff>115222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CuadroTexto 49">
              <a:extLst>
                <a:ext uri="{FF2B5EF4-FFF2-40B4-BE49-F238E27FC236}">
                  <a16:creationId xmlns:a16="http://schemas.microsoft.com/office/drawing/2014/main" id="{483A8AF9-6A49-411D-ACA6-9B2249A86FDD}"/>
                </a:ext>
              </a:extLst>
            </xdr:cNvPr>
            <xdr:cNvSpPr txBox="1"/>
          </xdr:nvSpPr>
          <xdr:spPr>
            <a:xfrm>
              <a:off x="7218045" y="1701476"/>
              <a:ext cx="4074414" cy="2491114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r>
                <a:rPr lang="es-MX" sz="1100"/>
                <a:t>Para</a:t>
              </a:r>
              <a:r>
                <a:rPr lang="es-MX" sz="1100" baseline="0"/>
                <a:t> encontrar  </a:t>
              </a:r>
              <a:r>
                <a:rPr lang="es-MX" sz="1400" b="0" baseline="0">
                  <a:solidFill>
                    <a:srgbClr val="FF000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n</a:t>
              </a:r>
              <a:r>
                <a:rPr lang="es-MX" sz="1100" baseline="0"/>
                <a:t> (Órbita que contiene al electrón), podemos usar la formula:</a:t>
              </a:r>
            </a:p>
            <a:p>
              <a:endParaRPr lang="es-MX" sz="11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200" i="1" baseline="0">
                        <a:solidFill>
                          <a:schemeClr val="dk1"/>
                        </a:solidFill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𝑣</m:t>
                    </m:r>
                    <m:r>
                      <a:rPr lang="es-MX" sz="1200" i="0" baseline="0">
                        <a:solidFill>
                          <a:schemeClr val="dk1"/>
                        </a:solidFill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1200" i="1" baseline="0">
                            <a:solidFill>
                              <a:schemeClr val="dk1"/>
                            </a:solidFill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200" b="0" i="0" baseline="0">
                            <a:solidFill>
                              <a:schemeClr val="dk1"/>
                            </a:solidFill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</m:t>
                        </m:r>
                        <m:r>
                          <a:rPr lang="es-MX" sz="1200" i="0" baseline="0">
                            <a:solidFill>
                              <a:schemeClr val="dk1"/>
                            </a:solidFill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m:rPr>
                            <m:sty m:val="p"/>
                          </m:rPr>
                          <a:rPr lang="el-GR" sz="1200" i="1" baseline="0">
                            <a:solidFill>
                              <a:schemeClr val="dk1"/>
                            </a:solidFill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  <m:t>π</m:t>
                        </m:r>
                        <m:r>
                          <a:rPr lang="es-MX" sz="1200" i="0" baseline="0">
                            <a:solidFill>
                              <a:schemeClr val="dk1"/>
                            </a:solidFill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m:rPr>
                            <m:sty m:val="p"/>
                          </m:rPr>
                          <a:rPr lang="es-MX" sz="1200" b="0" i="0" baseline="0">
                            <a:solidFill>
                              <a:schemeClr val="dk1"/>
                            </a:solidFill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Z</m:t>
                        </m:r>
                        <m:r>
                          <a:rPr lang="es-MX" sz="1200" i="0" baseline="0">
                            <a:solidFill>
                              <a:schemeClr val="dk1"/>
                            </a:solidFill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200" i="1" baseline="0">
                                <a:solidFill>
                                  <a:schemeClr val="dk1"/>
                                </a:solidFill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m:rPr>
                                <m:sty m:val="p"/>
                              </m:rPr>
                              <a:rPr lang="es-MX" sz="1200" b="0" i="0" baseline="0">
                                <a:solidFill>
                                  <a:schemeClr val="dk1"/>
                                </a:solidFill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e</m:t>
                            </m:r>
                          </m:e>
                          <m:sup>
                            <m:r>
                              <a:rPr lang="es-MX" sz="1200" i="0" baseline="0">
                                <a:solidFill>
                                  <a:schemeClr val="dk1"/>
                                </a:solidFill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  <m:r>
                          <a:rPr lang="es-MX" sz="1200" i="0" baseline="0">
                            <a:solidFill>
                              <a:schemeClr val="dk1"/>
                            </a:solidFill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200" i="1" baseline="0">
                            <a:solidFill>
                              <a:schemeClr val="dk1"/>
                            </a:solidFill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𝑘</m:t>
                        </m:r>
                      </m:num>
                      <m:den>
                        <m:r>
                          <a:rPr lang="es-MX" sz="1200" i="1" baseline="0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  <m:r>
                          <a:rPr lang="es-MX" sz="1200" i="0" baseline="0">
                            <a:solidFill>
                              <a:schemeClr val="dk1"/>
                            </a:solidFill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200" i="1" baseline="0">
                            <a:solidFill>
                              <a:schemeClr val="dk1"/>
                            </a:solidFill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</m:den>
                    </m:f>
                  </m:oMath>
                </m:oMathPara>
              </a14:m>
              <a:endParaRPr lang="es-MX" sz="11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endParaRPr lang="es-MX" sz="11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pPr algn="ctr"/>
              <a:r>
                <a:rPr lang="es-MX" sz="16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 </a:t>
              </a:r>
              <a14:m>
                <m:oMath xmlns:m="http://schemas.openxmlformats.org/officeDocument/2006/math">
                  <m:sSub>
                    <m:sSubPr>
                      <m:ctrlPr>
                        <a:rPr lang="es-MX" sz="1600" i="1" baseline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es-MX" sz="1600" i="1" baseline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𝑓</m:t>
                      </m:r>
                    </m:e>
                    <m:sub>
                      <m:r>
                        <m:rPr>
                          <m:sty m:val="p"/>
                        </m:rPr>
                        <a:rPr lang="es-MX" sz="1600" b="0" i="0" baseline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g</m:t>
                      </m:r>
                    </m:sub>
                  </m:sSub>
                  <m:r>
                    <a:rPr lang="es-MX" sz="1600" i="0" baseline="0">
                      <a:solidFill>
                        <a:schemeClr val="dk1"/>
                      </a:solidFill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f>
                    <m:fPr>
                      <m:ctrlPr>
                        <a:rPr lang="es-MX" sz="1600" i="1" baseline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600" i="1" baseline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𝑣</m:t>
                      </m:r>
                    </m:num>
                    <m:den>
                      <m:r>
                        <a:rPr lang="es-MX" sz="1600" i="0" baseline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2⋅</m:t>
                      </m:r>
                      <m:r>
                        <a:rPr lang="es-MX" sz="1600" i="1" baseline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𝜋</m:t>
                      </m:r>
                      <m:r>
                        <a:rPr lang="es-MX" sz="1600" i="0" baseline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⋅</m:t>
                      </m:r>
                      <m:r>
                        <a:rPr lang="es-MX" sz="1600" b="0" i="1" baseline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𝑟</m:t>
                      </m:r>
                    </m:den>
                  </m:f>
                </m:oMath>
              </a14:m>
              <a:endParaRPr lang="es-MX" sz="16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pPr algn="l"/>
              <a:endParaRPr lang="es-MX" sz="11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pPr algn="ctr"/>
              <a:r>
                <a:rPr lang="es-MX" sz="18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 </a:t>
              </a:r>
              <a14:m>
                <m:oMath xmlns:m="http://schemas.openxmlformats.org/officeDocument/2006/math">
                  <m:r>
                    <m:rPr>
                      <m:sty m:val="p"/>
                    </m:rPr>
                    <a:rPr lang="es-MX" sz="1800" b="0" i="0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r</m:t>
                  </m:r>
                  <m:r>
                    <a:rPr lang="es-MX" sz="1800" i="0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f>
                    <m:fPr>
                      <m:ctrlPr>
                        <a:rPr lang="es-MX" sz="180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sSub>
                        <m:sSubPr>
                          <m:ctrlPr>
                            <a:rPr lang="es-MX" sz="18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es-MX" sz="18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𝑅</m:t>
                          </m:r>
                        </m:e>
                        <m:sub>
                          <m:r>
                            <a:rPr lang="es-MX" sz="18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𝐵</m:t>
                          </m:r>
                        </m:sub>
                      </m:sSub>
                      <m:r>
                        <a:rPr lang="es-MX" sz="180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⋅</m:t>
                      </m:r>
                      <m:sSup>
                        <m:sSupPr>
                          <m:ctrlPr>
                            <a:rPr lang="es-MX" sz="18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pPr>
                        <m:e>
                          <m:r>
                            <a:rPr lang="es-MX" sz="18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e>
                        <m:sup>
                          <m:r>
                            <a:rPr lang="es-MX" sz="18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p>
                    </m:num>
                    <m:den>
                      <m:r>
                        <m:rPr>
                          <m:sty m:val="p"/>
                        </m:rPr>
                        <a:rPr lang="es-MX" sz="1800" b="0" i="0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Z</m:t>
                      </m:r>
                    </m:den>
                  </m:f>
                </m:oMath>
              </a14:m>
              <a:endParaRPr lang="es-MX" sz="18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</xdr:txBody>
        </xdr:sp>
      </mc:Choice>
      <mc:Fallback xmlns="">
        <xdr:sp macro="" textlink="">
          <xdr:nvSpPr>
            <xdr:cNvPr id="50" name="CuadroTexto 49">
              <a:extLst>
                <a:ext uri="{FF2B5EF4-FFF2-40B4-BE49-F238E27FC236}">
                  <a16:creationId xmlns:a16="http://schemas.microsoft.com/office/drawing/2014/main" id="{483A8AF9-6A49-411D-ACA6-9B2249A86FDD}"/>
                </a:ext>
              </a:extLst>
            </xdr:cNvPr>
            <xdr:cNvSpPr txBox="1"/>
          </xdr:nvSpPr>
          <xdr:spPr>
            <a:xfrm>
              <a:off x="7218045" y="1701476"/>
              <a:ext cx="4074414" cy="2491114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r>
                <a:rPr lang="es-MX" sz="1100"/>
                <a:t>Para</a:t>
              </a:r>
              <a:r>
                <a:rPr lang="es-MX" sz="1100" baseline="0"/>
                <a:t> encontrar  </a:t>
              </a:r>
              <a:r>
                <a:rPr lang="es-MX" sz="1400" b="0" baseline="0">
                  <a:solidFill>
                    <a:srgbClr val="FF000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n</a:t>
              </a:r>
              <a:r>
                <a:rPr lang="es-MX" sz="1100" baseline="0"/>
                <a:t> (Órbita que contiene al electrón), podemos usar la formula:</a:t>
              </a:r>
            </a:p>
            <a:p>
              <a:endParaRPr lang="es-MX" sz="11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r>
                <a:rPr lang="es-MX" sz="120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𝑣=(</a:t>
              </a:r>
              <a:r>
                <a:rPr lang="es-MX" sz="1200" b="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2</a:t>
              </a:r>
              <a:r>
                <a:rPr lang="es-MX" sz="120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⋅</a:t>
              </a:r>
              <a:r>
                <a:rPr lang="el-GR" sz="1200" i="0" baseline="0">
                  <a:solidFill>
                    <a:schemeClr val="dk1"/>
                  </a:solidFill>
                  <a:latin typeface="Cambria Math" panose="02040503050406030204" pitchFamily="18" charset="0"/>
                  <a:ea typeface="Cambria Math" panose="02040503050406030204" pitchFamily="18" charset="0"/>
                  <a:cs typeface="+mn-cs"/>
                </a:rPr>
                <a:t>π</a:t>
              </a:r>
              <a:r>
                <a:rPr lang="es-MX" sz="120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⋅</a:t>
              </a:r>
              <a:r>
                <a:rPr lang="es-MX" sz="1200" b="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Z</a:t>
              </a:r>
              <a:r>
                <a:rPr lang="es-MX" sz="120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⋅</a:t>
              </a:r>
              <a:r>
                <a:rPr lang="es-MX" sz="1200" b="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e^</a:t>
              </a:r>
              <a:r>
                <a:rPr lang="es-MX" sz="120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2⋅𝑘)/(</a:t>
              </a:r>
              <a:r>
                <a:rPr lang="es-MX" sz="1200" i="0" baseline="0">
                  <a:solidFill>
                    <a:srgbClr val="FF0000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𝑛</a:t>
              </a:r>
              <a:r>
                <a:rPr lang="es-MX" sz="120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⋅ℎ)</a:t>
              </a:r>
              <a:endParaRPr lang="es-MX" sz="11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endParaRPr lang="es-MX" sz="11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pPr algn="ctr"/>
              <a:r>
                <a:rPr lang="es-MX" sz="16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 </a:t>
              </a:r>
              <a:r>
                <a:rPr lang="es-MX" sz="160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𝑓_</a:t>
              </a:r>
              <a:r>
                <a:rPr lang="es-MX" sz="1600" b="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g</a:t>
              </a:r>
              <a:r>
                <a:rPr lang="es-MX" sz="160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=𝑣/(2⋅𝜋⋅</a:t>
              </a:r>
              <a:r>
                <a:rPr lang="es-MX" sz="1600" b="0" i="0" baseline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𝑟)</a:t>
              </a:r>
              <a:endParaRPr lang="es-MX" sz="16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pPr algn="l"/>
              <a:endParaRPr lang="es-MX" sz="11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pPr algn="ctr"/>
              <a:r>
                <a:rPr lang="es-MX" sz="18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 </a:t>
              </a:r>
              <a:r>
                <a:rPr lang="es-MX" sz="18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r</a:t>
              </a:r>
              <a:r>
                <a:rPr lang="es-MX" sz="18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=(</a:t>
              </a:r>
              <a:r>
                <a:rPr lang="es-MX" sz="180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𝑅_𝐵⋅𝑛^2</a:t>
              </a:r>
              <a:r>
                <a:rPr lang="es-MX" sz="18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)/</a:t>
              </a:r>
              <a:r>
                <a:rPr lang="es-MX" sz="18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Z</a:t>
              </a:r>
              <a:endParaRPr lang="es-MX" sz="1800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</xdr:txBody>
        </xdr:sp>
      </mc:Fallback>
    </mc:AlternateContent>
    <xdr:clientData/>
  </xdr:twoCellAnchor>
  <xdr:twoCellAnchor>
    <xdr:from>
      <xdr:col>0</xdr:col>
      <xdr:colOff>461360</xdr:colOff>
      <xdr:row>65</xdr:row>
      <xdr:rowOff>116363</xdr:rowOff>
    </xdr:from>
    <xdr:to>
      <xdr:col>2</xdr:col>
      <xdr:colOff>473901</xdr:colOff>
      <xdr:row>69</xdr:row>
      <xdr:rowOff>39371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CuadroTexto 50">
              <a:extLst>
                <a:ext uri="{FF2B5EF4-FFF2-40B4-BE49-F238E27FC236}">
                  <a16:creationId xmlns:a16="http://schemas.microsoft.com/office/drawing/2014/main" id="{0C147269-BFC6-4475-840C-D328FE6485CD}"/>
                </a:ext>
              </a:extLst>
            </xdr:cNvPr>
            <xdr:cNvSpPr txBox="1"/>
          </xdr:nvSpPr>
          <xdr:spPr>
            <a:xfrm>
              <a:off x="6828071" y="4377547"/>
              <a:ext cx="1717014" cy="775245"/>
            </a:xfrm>
            <a:prstGeom prst="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s-MX" sz="1100"/>
                <a:t>Despejando para</a:t>
              </a:r>
              <a:r>
                <a:rPr lang="es-MX" sz="1100" baseline="0"/>
                <a:t> </a:t>
              </a:r>
              <a14:m>
                <m:oMath xmlns:m="http://schemas.openxmlformats.org/officeDocument/2006/math">
                  <m:r>
                    <a:rPr lang="es-MX" sz="1100" i="1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𝑣</m:t>
                  </m:r>
                  <m:r>
                    <a:rPr lang="es-MX" sz="1100" b="0" i="1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</m:oMath>
              </a14:m>
              <a:endParaRPr lang="es-MX" sz="1100" b="0" baseline="0">
                <a:solidFill>
                  <a:schemeClr val="dk1"/>
                </a:solidFill>
                <a:effectLst/>
                <a:ea typeface="+mn-ea"/>
                <a:cs typeface="+mn-cs"/>
              </a:endParaRPr>
            </a:p>
            <a:p>
              <a:endParaRPr lang="es-MX" sz="1100" b="0" baseline="0">
                <a:solidFill>
                  <a:schemeClr val="dk1"/>
                </a:solidFill>
                <a:effectLst/>
                <a:ea typeface="+mn-ea"/>
                <a:cs typeface="+mn-cs"/>
              </a:endParaRPr>
            </a:p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6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𝑣</m:t>
                    </m:r>
                    <m:r>
                      <a:rPr lang="es-MX" sz="16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2⋅</m:t>
                    </m:r>
                    <m:r>
                      <a:rPr lang="es-MX" sz="1100" i="1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𝜋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⋅</m:t>
                    </m:r>
                    <m:r>
                      <m:rPr>
                        <m:sty m:val="p"/>
                      </m:rPr>
                      <a:rPr lang="es-MX" sz="1100" b="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r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⋅</m:t>
                    </m:r>
                    <m:sSub>
                      <m:sSub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𝑓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g</m:t>
                        </m:r>
                      </m:sub>
                    </m:sSub>
                  </m:oMath>
                </m:oMathPara>
              </a14:m>
              <a:endParaRPr lang="es-MX">
                <a:effectLst/>
              </a:endParaRPr>
            </a:p>
            <a:p>
              <a:pPr algn="ctr"/>
              <a:endParaRPr lang="es-MX" sz="1100"/>
            </a:p>
          </xdr:txBody>
        </xdr:sp>
      </mc:Choice>
      <mc:Fallback xmlns="">
        <xdr:sp macro="" textlink="">
          <xdr:nvSpPr>
            <xdr:cNvPr id="51" name="CuadroTexto 50">
              <a:extLst>
                <a:ext uri="{FF2B5EF4-FFF2-40B4-BE49-F238E27FC236}">
                  <a16:creationId xmlns:a16="http://schemas.microsoft.com/office/drawing/2014/main" id="{0C147269-BFC6-4475-840C-D328FE6485CD}"/>
                </a:ext>
              </a:extLst>
            </xdr:cNvPr>
            <xdr:cNvSpPr txBox="1"/>
          </xdr:nvSpPr>
          <xdr:spPr>
            <a:xfrm>
              <a:off x="6828071" y="4377547"/>
              <a:ext cx="1717014" cy="775245"/>
            </a:xfrm>
            <a:prstGeom prst="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s-MX" sz="1100"/>
                <a:t>Despejando para</a:t>
              </a:r>
              <a:r>
                <a:rPr lang="es-MX" sz="1100" baseline="0"/>
                <a:t> 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𝑣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</a:t>
              </a:r>
              <a:endParaRPr lang="es-MX" sz="1100" b="0" baseline="0">
                <a:solidFill>
                  <a:schemeClr val="dk1"/>
                </a:solidFill>
                <a:effectLst/>
                <a:ea typeface="+mn-ea"/>
                <a:cs typeface="+mn-cs"/>
              </a:endParaRPr>
            </a:p>
            <a:p>
              <a:endParaRPr lang="es-MX" sz="1100" b="0" baseline="0">
                <a:solidFill>
                  <a:schemeClr val="dk1"/>
                </a:solidFill>
                <a:effectLst/>
                <a:ea typeface="+mn-ea"/>
                <a:cs typeface="+mn-cs"/>
              </a:endParaRPr>
            </a:p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60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𝑣</a:t>
              </a:r>
              <a:r>
                <a:rPr lang="es-MX" sz="16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2⋅𝜋⋅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r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⋅𝑓_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g</a:t>
              </a:r>
              <a:endParaRPr lang="es-MX">
                <a:effectLst/>
              </a:endParaRPr>
            </a:p>
            <a:p>
              <a:pPr algn="ctr"/>
              <a:endParaRPr lang="es-MX" sz="1100"/>
            </a:p>
          </xdr:txBody>
        </xdr:sp>
      </mc:Fallback>
    </mc:AlternateContent>
    <xdr:clientData/>
  </xdr:twoCellAnchor>
  <xdr:twoCellAnchor>
    <xdr:from>
      <xdr:col>0</xdr:col>
      <xdr:colOff>392851</xdr:colOff>
      <xdr:row>59</xdr:row>
      <xdr:rowOff>92177</xdr:rowOff>
    </xdr:from>
    <xdr:to>
      <xdr:col>2</xdr:col>
      <xdr:colOff>382384</xdr:colOff>
      <xdr:row>69</xdr:row>
      <xdr:rowOff>30725</xdr:rowOff>
    </xdr:to>
    <xdr:sp macro="" textlink="">
      <xdr:nvSpPr>
        <xdr:cNvPr id="52" name="Flecha: doblada hacia arriba 51">
          <a:extLst>
            <a:ext uri="{FF2B5EF4-FFF2-40B4-BE49-F238E27FC236}">
              <a16:creationId xmlns:a16="http://schemas.microsoft.com/office/drawing/2014/main" id="{9DCB1DF2-DD5F-4340-A9EF-DE522A4865CE}"/>
            </a:ext>
          </a:extLst>
        </xdr:cNvPr>
        <xdr:cNvSpPr/>
      </xdr:nvSpPr>
      <xdr:spPr>
        <a:xfrm rot="16200000" flipV="1">
          <a:off x="6576172" y="3266751"/>
          <a:ext cx="2060785" cy="1694006"/>
        </a:xfrm>
        <a:prstGeom prst="bentUpArrow">
          <a:avLst>
            <a:gd name="adj1" fmla="val 3555"/>
            <a:gd name="adj2" fmla="val 8132"/>
            <a:gd name="adj3" fmla="val 8458"/>
          </a:avLst>
        </a:prstGeom>
        <a:solidFill>
          <a:schemeClr val="accent2">
            <a:lumMod val="20000"/>
            <a:lumOff val="80000"/>
          </a:schemeClr>
        </a:solidFill>
        <a:ln>
          <a:solidFill>
            <a:schemeClr val="accent2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5</xdr:col>
      <xdr:colOff>252472</xdr:colOff>
      <xdr:row>55</xdr:row>
      <xdr:rowOff>160166</xdr:rowOff>
    </xdr:from>
    <xdr:to>
      <xdr:col>7</xdr:col>
      <xdr:colOff>45863</xdr:colOff>
      <xdr:row>72</xdr:row>
      <xdr:rowOff>145320</xdr:rowOff>
    </xdr:to>
    <xdr:sp macro="" textlink="">
      <xdr:nvSpPr>
        <xdr:cNvPr id="53" name="Flecha: doblada hacia arriba 52">
          <a:extLst>
            <a:ext uri="{FF2B5EF4-FFF2-40B4-BE49-F238E27FC236}">
              <a16:creationId xmlns:a16="http://schemas.microsoft.com/office/drawing/2014/main" id="{5A887E70-5C1B-4589-B700-60A44DE84CC7}"/>
            </a:ext>
          </a:extLst>
        </xdr:cNvPr>
        <xdr:cNvSpPr/>
      </xdr:nvSpPr>
      <xdr:spPr>
        <a:xfrm rot="16200000">
          <a:off x="3717390" y="14670917"/>
          <a:ext cx="3185997" cy="1321821"/>
        </a:xfrm>
        <a:prstGeom prst="bentUpArrow">
          <a:avLst>
            <a:gd name="adj1" fmla="val 5373"/>
            <a:gd name="adj2" fmla="val 15698"/>
            <a:gd name="adj3" fmla="val 13745"/>
          </a:avLst>
        </a:prstGeom>
        <a:solidFill>
          <a:schemeClr val="accent6">
            <a:lumMod val="40000"/>
            <a:lumOff val="60000"/>
          </a:schemeClr>
        </a:solidFill>
        <a:ln>
          <a:solidFill>
            <a:schemeClr val="accent2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2</xdr:col>
      <xdr:colOff>740679</xdr:colOff>
      <xdr:row>65</xdr:row>
      <xdr:rowOff>19434</xdr:rowOff>
    </xdr:from>
    <xdr:to>
      <xdr:col>7</xdr:col>
      <xdr:colOff>55378</xdr:colOff>
      <xdr:row>74</xdr:row>
      <xdr:rowOff>11076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CuadroTexto 53">
              <a:extLst>
                <a:ext uri="{FF2B5EF4-FFF2-40B4-BE49-F238E27FC236}">
                  <a16:creationId xmlns:a16="http://schemas.microsoft.com/office/drawing/2014/main" id="{B1C4C72F-67C8-45DC-8BC3-60FF44B89A62}"/>
                </a:ext>
              </a:extLst>
            </xdr:cNvPr>
            <xdr:cNvSpPr txBox="1"/>
          </xdr:nvSpPr>
          <xdr:spPr>
            <a:xfrm>
              <a:off x="2479545" y="15480946"/>
              <a:ext cx="3501269" cy="1686206"/>
            </a:xfrm>
            <a:prstGeom prst="rect">
              <a:avLst/>
            </a:prstGeom>
            <a:solidFill>
              <a:srgbClr val="F1FCE0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s-MX" sz="1100"/>
                <a:t>Igualando para</a:t>
              </a:r>
              <a:r>
                <a:rPr lang="es-MX" sz="1100" baseline="0"/>
                <a:t> </a:t>
              </a:r>
              <a14:m>
                <m:oMath xmlns:m="http://schemas.openxmlformats.org/officeDocument/2006/math">
                  <m:r>
                    <a:rPr lang="es-MX" sz="1100" i="1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𝑣</m:t>
                  </m:r>
                  <m:r>
                    <a:rPr lang="es-MX" sz="1100" b="0" i="1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</m:oMath>
              </a14:m>
              <a:endParaRPr lang="es-MX" sz="1100" b="0" baseline="0">
                <a:solidFill>
                  <a:schemeClr val="dk1"/>
                </a:solidFill>
                <a:effectLst/>
                <a:ea typeface="+mn-ea"/>
                <a:cs typeface="+mn-cs"/>
              </a:endParaRPr>
            </a:p>
            <a:p>
              <a:endParaRPr lang="es-MX" sz="1100" b="0" baseline="0">
                <a:solidFill>
                  <a:schemeClr val="dk1"/>
                </a:solidFill>
                <a:effectLst/>
                <a:ea typeface="+mn-ea"/>
                <a:cs typeface="+mn-cs"/>
              </a:endParaRPr>
            </a:p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m:rPr>
                            <m:sty m:val="p"/>
                          </m:rPr>
                          <a:rPr lang="el-GR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π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Z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m:rPr>
                                <m:sty m:val="p"/>
                              </m:rPr>
                              <a:rPr lang="es-MX" sz="1100" b="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e</m:t>
                            </m:r>
                          </m:e>
                          <m:sup>
                            <m:r>
                              <a:rPr lang="es-MX" sz="110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𝑘</m:t>
                        </m:r>
                      </m:num>
                      <m:den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</m:den>
                    </m:f>
                    <m:r>
                      <a:rPr lang="es-MX" sz="1600" b="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r>
                      <a:rPr lang="es-MX" sz="16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𝑣</m:t>
                    </m:r>
                    <m:r>
                      <a:rPr lang="es-MX" sz="16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2⋅</m:t>
                    </m:r>
                    <m:r>
                      <a:rPr lang="es-MX" sz="1100" i="1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𝜋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⋅</m:t>
                    </m:r>
                    <m:r>
                      <m:rPr>
                        <m:sty m:val="p"/>
                      </m:rPr>
                      <a:rPr lang="es-MX" sz="1100" b="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r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⋅</m:t>
                    </m:r>
                    <m:sSub>
                      <m:sSub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𝑓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g</m:t>
                        </m:r>
                      </m:sub>
                    </m:sSub>
                  </m:oMath>
                </m:oMathPara>
              </a14:m>
              <a:endParaRPr lang="es-MX">
                <a:effectLst/>
              </a:endParaRPr>
            </a:p>
            <a:p>
              <a:pPr algn="ctr"/>
              <a:endParaRPr lang="es-MX" sz="1100"/>
            </a:p>
            <a:p>
              <a:pPr algn="l"/>
              <a:endParaRPr lang="es-MX" sz="1100"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m:rPr>
                            <m:sty m:val="p"/>
                          </m:rPr>
                          <a:rPr lang="el-GR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π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Z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m:rPr>
                                <m:sty m:val="p"/>
                              </m:rPr>
                              <a:rPr lang="es-MX" sz="1100" b="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e</m:t>
                            </m:r>
                          </m:e>
                          <m:sup>
                            <m:r>
                              <a:rPr lang="es-MX" sz="110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𝑘</m:t>
                        </m:r>
                      </m:num>
                      <m:den>
                        <m:r>
                          <a:rPr lang="es-MX" sz="1100" i="1" baseline="0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</m:den>
                    </m:f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=2⋅</m:t>
                    </m:r>
                    <m:r>
                      <a:rPr lang="es-MX" sz="1100" i="1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𝜋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⋅</m:t>
                    </m:r>
                    <m:r>
                      <m:rPr>
                        <m:sty m:val="p"/>
                      </m:rPr>
                      <a:rPr lang="es-MX" sz="1100" b="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r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⋅</m:t>
                    </m:r>
                    <m:sSub>
                      <m:sSub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𝑓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g</m:t>
                        </m:r>
                      </m:sub>
                    </m:sSub>
                  </m:oMath>
                </m:oMathPara>
              </a14:m>
              <a:endParaRPr lang="es-MX">
                <a:effectLst/>
              </a:endParaRPr>
            </a:p>
          </xdr:txBody>
        </xdr:sp>
      </mc:Choice>
      <mc:Fallback xmlns="">
        <xdr:sp macro="" textlink="">
          <xdr:nvSpPr>
            <xdr:cNvPr id="54" name="CuadroTexto 53">
              <a:extLst>
                <a:ext uri="{FF2B5EF4-FFF2-40B4-BE49-F238E27FC236}">
                  <a16:creationId xmlns:a16="http://schemas.microsoft.com/office/drawing/2014/main" id="{B1C4C72F-67C8-45DC-8BC3-60FF44B89A62}"/>
                </a:ext>
              </a:extLst>
            </xdr:cNvPr>
            <xdr:cNvSpPr txBox="1"/>
          </xdr:nvSpPr>
          <xdr:spPr>
            <a:xfrm>
              <a:off x="2479545" y="15480946"/>
              <a:ext cx="3501269" cy="1686206"/>
            </a:xfrm>
            <a:prstGeom prst="rect">
              <a:avLst/>
            </a:prstGeom>
            <a:solidFill>
              <a:srgbClr val="F1FCE0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s-MX" sz="1100"/>
                <a:t>Igualando para</a:t>
              </a:r>
              <a:r>
                <a:rPr lang="es-MX" sz="1100" baseline="0"/>
                <a:t> 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𝑣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</a:t>
              </a:r>
              <a:endParaRPr lang="es-MX" sz="1100" b="0" baseline="0">
                <a:solidFill>
                  <a:schemeClr val="dk1"/>
                </a:solidFill>
                <a:effectLst/>
                <a:ea typeface="+mn-ea"/>
                <a:cs typeface="+mn-cs"/>
              </a:endParaRPr>
            </a:p>
            <a:p>
              <a:endParaRPr lang="es-MX" sz="1100" b="0" baseline="0">
                <a:solidFill>
                  <a:schemeClr val="dk1"/>
                </a:solidFill>
                <a:effectLst/>
                <a:ea typeface="+mn-ea"/>
                <a:cs typeface="+mn-cs"/>
              </a:endParaRPr>
            </a:p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l-GR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π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e^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2⋅𝑘)/(𝑛⋅ℎ)</a:t>
              </a:r>
              <a:r>
                <a:rPr lang="es-MX" sz="16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=</a:t>
              </a:r>
              <a:r>
                <a:rPr lang="es-MX" sz="160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𝑣</a:t>
              </a:r>
              <a:r>
                <a:rPr lang="es-MX" sz="16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2⋅𝜋⋅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r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⋅𝑓_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g</a:t>
              </a:r>
              <a:endParaRPr lang="es-MX">
                <a:effectLst/>
              </a:endParaRPr>
            </a:p>
            <a:p>
              <a:pPr algn="ctr"/>
              <a:endParaRPr lang="es-MX" sz="1100"/>
            </a:p>
            <a:p>
              <a:pPr algn="l"/>
              <a:endParaRPr lang="es-MX" sz="1100"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l-GR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π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e^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2⋅𝑘)/(</a:t>
              </a:r>
              <a:r>
                <a:rPr lang="es-MX" sz="110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𝑛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⋅ℎ)=2⋅𝜋⋅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r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⋅𝑓_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g</a:t>
              </a:r>
              <a:endParaRPr lang="es-MX">
                <a:effectLst/>
              </a:endParaRPr>
            </a:p>
          </xdr:txBody>
        </xdr:sp>
      </mc:Fallback>
    </mc:AlternateContent>
    <xdr:clientData/>
  </xdr:twoCellAnchor>
  <xdr:twoCellAnchor>
    <xdr:from>
      <xdr:col>7</xdr:col>
      <xdr:colOff>362806</xdr:colOff>
      <xdr:row>55</xdr:row>
      <xdr:rowOff>144365</xdr:rowOff>
    </xdr:from>
    <xdr:to>
      <xdr:col>12</xdr:col>
      <xdr:colOff>352862</xdr:colOff>
      <xdr:row>72</xdr:row>
      <xdr:rowOff>74766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CuadroTexto 54">
              <a:extLst>
                <a:ext uri="{FF2B5EF4-FFF2-40B4-BE49-F238E27FC236}">
                  <a16:creationId xmlns:a16="http://schemas.microsoft.com/office/drawing/2014/main" id="{19869BDD-4BA5-42B1-9EBC-69DCA085DC48}"/>
                </a:ext>
              </a:extLst>
            </xdr:cNvPr>
            <xdr:cNvSpPr txBox="1"/>
          </xdr:nvSpPr>
          <xdr:spPr>
            <a:xfrm>
              <a:off x="6077806" y="13780990"/>
              <a:ext cx="3847681" cy="3168901"/>
            </a:xfrm>
            <a:prstGeom prst="rect">
              <a:avLst/>
            </a:prstGeom>
            <a:solidFill>
              <a:srgbClr val="FFF7FF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eaLnBrk="1" fontAlgn="auto" latinLnBrk="0" hangingPunct="1"/>
              <a:r>
                <a:rPr lang="es-MX" sz="11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Igualando para</a:t>
              </a:r>
              <a:r>
                <a:rPr lang="es-MX" sz="110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r</a:t>
              </a:r>
              <a14:m>
                <m:oMath xmlns:m="http://schemas.openxmlformats.org/officeDocument/2006/math">
                  <m:r>
                    <a:rPr lang="es-MX" sz="1100" b="0" i="1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</m:oMath>
              </a14:m>
              <a:endParaRPr lang="es-MX">
                <a:effectLst/>
              </a:endParaRPr>
            </a:p>
            <a:p>
              <a:pPr eaLnBrk="1" fontAlgn="auto" latinLnBrk="0" hangingPunct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100" b="0" i="0" strike="sngStrike" baseline="0">
                            <a:solidFill>
                              <a:srgbClr val="00B05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</m:t>
                        </m:r>
                        <m:r>
                          <a:rPr lang="es-MX" sz="1100" i="0" strike="sngStrike" baseline="0">
                            <a:solidFill>
                              <a:srgbClr val="00B05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m:rPr>
                            <m:sty m:val="p"/>
                          </m:rPr>
                          <a:rPr lang="el-GR" sz="1100" i="1" strike="sngStrike" baseline="0">
                            <a:solidFill>
                              <a:srgbClr val="00B05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π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Z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m:rPr>
                                <m:sty m:val="p"/>
                              </m:rPr>
                              <a:rPr lang="es-MX" sz="1100" b="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e</m:t>
                            </m:r>
                          </m:e>
                          <m:sup>
                            <m:r>
                              <a:rPr lang="es-MX" sz="110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𝑘</m:t>
                        </m:r>
                      </m:num>
                      <m:den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  <m:r>
                          <a:rPr lang="es-MX" sz="1100" b="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0" strike="sngStrike" baseline="0">
                            <a:solidFill>
                              <a:srgbClr val="00B05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2⋅</m:t>
                        </m:r>
                        <m:r>
                          <a:rPr lang="es-MX" sz="1100" i="1" strike="sngStrike" baseline="0">
                            <a:solidFill>
                              <a:srgbClr val="00B05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𝜋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b>
                          <m:sSub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𝑓</m:t>
                            </m:r>
                          </m:e>
                          <m:sub>
                            <m:r>
                              <m:rPr>
                                <m:sty m:val="p"/>
                              </m:rPr>
                              <a:rPr lang="es-MX" sz="1100" b="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g</m:t>
                            </m:r>
                          </m:sub>
                        </m:sSub>
                      </m:den>
                    </m:f>
                    <m:r>
                      <a:rPr lang="es-MX" sz="1100" b="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r>
                      <m:rPr>
                        <m:sty m:val="p"/>
                      </m:rPr>
                      <a:rPr lang="es-MX" sz="1100" b="0" i="0" baseline="0">
                        <a:solidFill>
                          <a:srgbClr val="FF0000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r</m:t>
                    </m:r>
                  </m:oMath>
                </m:oMathPara>
              </a14:m>
              <a:endParaRPr lang="es-MX">
                <a:solidFill>
                  <a:srgbClr val="FF0000"/>
                </a:solidFill>
                <a:effectLst/>
              </a:endParaRPr>
            </a:p>
            <a:p>
              <a:pPr eaLnBrk="1" fontAlgn="auto" latinLnBrk="0" hangingPunct="1"/>
              <a:endParaRPr lang="es-MX">
                <a:effectLst/>
              </a:endParaRPr>
            </a:p>
            <a:p>
              <a:pPr eaLnBrk="1" fontAlgn="auto" latinLnBrk="0" hangingPunct="1"/>
              <a:endParaRPr lang="es-MX">
                <a:effectLst/>
              </a:endParaRPr>
            </a:p>
            <a:p>
              <a:pPr eaLnBrk="1" fontAlgn="auto" latinLnBrk="0" hangingPunct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Z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m:rPr>
                                <m:sty m:val="p"/>
                              </m:rPr>
                              <a:rPr lang="es-MX" sz="1100" b="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e</m:t>
                            </m:r>
                          </m:e>
                          <m:sup>
                            <m:r>
                              <a:rPr lang="es-MX" sz="110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𝑘</m:t>
                        </m:r>
                      </m:num>
                      <m:den>
                        <m:r>
                          <a:rPr lang="es-MX" sz="1100" i="1" baseline="0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  <m:r>
                          <a:rPr lang="es-MX" sz="1100" b="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b>
                          <m:sSub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𝑓</m:t>
                            </m:r>
                          </m:e>
                          <m:sub>
                            <m:r>
                              <m:rPr>
                                <m:sty m:val="p"/>
                              </m:rPr>
                              <a:rPr lang="es-MX" sz="1100" b="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g</m:t>
                            </m:r>
                          </m:sub>
                        </m:sSub>
                      </m:den>
                    </m:f>
                    <m:r>
                      <a:rPr lang="es-MX" sz="1100" b="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r>
                      <m:rPr>
                        <m:sty m:val="p"/>
                      </m:rPr>
                      <a:rPr lang="es-MX" sz="1100" b="0" i="0" baseline="0">
                        <a:solidFill>
                          <a:srgbClr val="FF0000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r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𝑅</m:t>
                            </m:r>
                          </m:e>
                          <m:sub>
                            <m: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𝐵</m:t>
                            </m:r>
                          </m:sub>
                        </m:sSub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 baseline="0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a:rPr lang="es-MX" sz="1100" i="1" baseline="0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𝑛</m:t>
                            </m:r>
                          </m:e>
                          <m:sup>
                            <m:r>
                              <a:rPr lang="es-MX" sz="1100" i="1" baseline="0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</m:num>
                      <m:den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Z</m:t>
                        </m:r>
                      </m:den>
                    </m:f>
                  </m:oMath>
                </m:oMathPara>
              </a14:m>
              <a:endParaRPr lang="es-MX">
                <a:effectLst/>
              </a:endParaRPr>
            </a:p>
            <a:p>
              <a:pPr eaLnBrk="1" fontAlgn="auto" latinLnBrk="0" hangingPunct="1"/>
              <a:endParaRPr lang="es-MX">
                <a:effectLst/>
              </a:endParaRPr>
            </a:p>
            <a:p>
              <a:pPr eaLnBrk="1" fontAlgn="auto" latinLnBrk="0" hangingPunct="1"/>
              <a:endParaRPr lang="es-MX">
                <a:effectLst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Z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m:rPr>
                                <m:sty m:val="p"/>
                              </m:rPr>
                              <a:rPr lang="es-MX" sz="1100" b="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e</m:t>
                            </m:r>
                          </m:e>
                          <m:sup>
                            <m:r>
                              <a:rPr lang="es-MX" sz="110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𝑘</m:t>
                        </m:r>
                      </m:num>
                      <m:den>
                        <m:r>
                          <a:rPr lang="es-MX" sz="1100" i="1" baseline="0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  <m:r>
                          <a:rPr lang="es-MX" sz="1100" b="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b>
                          <m:sSub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𝑓</m:t>
                            </m:r>
                          </m:e>
                          <m:sub>
                            <m:r>
                              <m:rPr>
                                <m:sty m:val="p"/>
                              </m:rPr>
                              <a:rPr lang="es-MX" sz="1100" b="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g</m:t>
                            </m:r>
                          </m:sub>
                        </m:sSub>
                      </m:den>
                    </m:f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𝑅</m:t>
                            </m:r>
                          </m:e>
                          <m:sub>
                            <m: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𝐵</m:t>
                            </m:r>
                          </m:sub>
                        </m:sSub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 baseline="0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a:rPr lang="es-MX" sz="1100" i="1" baseline="0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𝑛</m:t>
                            </m:r>
                          </m:e>
                          <m:sup>
                            <m:r>
                              <a:rPr lang="es-MX" sz="1100" i="1" baseline="0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</m:num>
                      <m:den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Z</m:t>
                        </m:r>
                      </m:den>
                    </m:f>
                  </m:oMath>
                </m:oMathPara>
              </a14:m>
              <a:endParaRPr lang="es-MX">
                <a:effectLst/>
              </a:endParaRPr>
            </a:p>
            <a:p>
              <a:endParaRPr lang="es-MX">
                <a:effectLst/>
              </a:endParaRPr>
            </a:p>
            <a:p>
              <a:r>
                <a:rPr lang="es-MX">
                  <a:effectLst/>
                </a:rPr>
                <a:t>Eliminamos</a:t>
              </a:r>
              <a:r>
                <a:rPr lang="es-MX" baseline="0">
                  <a:effectLst/>
                </a:rPr>
                <a:t> lo no necesitábamos</a:t>
              </a:r>
            </a:p>
            <a:p>
              <a:endParaRPr lang="es-MX">
                <a:effectLst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s-MX" sz="1100" b="1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sSup>
                          <m:sSupPr>
                            <m:ctrlPr>
                              <a:rPr lang="es-MX" sz="1100" b="1" i="1" baseline="0">
                                <a:solidFill>
                                  <a:srgbClr val="FFC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a:rPr lang="es-MX" sz="1100" b="1" i="1" baseline="0">
                                <a:solidFill>
                                  <a:srgbClr val="FFC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𝒁</m:t>
                            </m:r>
                          </m:e>
                          <m:sup>
                            <m:r>
                              <a:rPr lang="es-MX" sz="1100" b="1" i="1" baseline="0">
                                <a:solidFill>
                                  <a:srgbClr val="FFC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𝟐</m:t>
                            </m:r>
                          </m:sup>
                        </m:sSup>
                        <m:r>
                          <a:rPr lang="es-MX" sz="1100" b="1" i="0" baseline="0">
                            <a:solidFill>
                              <a:srgbClr val="FFC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b="1" i="1" baseline="0">
                                <a:solidFill>
                                  <a:srgbClr val="FFC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a:rPr lang="es-MX" sz="1100" b="1" i="0" baseline="0">
                                <a:solidFill>
                                  <a:srgbClr val="FFC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𝐞</m:t>
                            </m:r>
                          </m:e>
                          <m:sup>
                            <m:r>
                              <a:rPr lang="es-MX" sz="1100" b="1" i="0" baseline="0">
                                <a:solidFill>
                                  <a:srgbClr val="FFC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𝟐</m:t>
                            </m:r>
                          </m:sup>
                        </m:sSup>
                        <m:r>
                          <a:rPr lang="es-MX" sz="1100" b="1" i="0" baseline="0">
                            <a:solidFill>
                              <a:srgbClr val="FFC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b="1" i="1" baseline="0">
                            <a:solidFill>
                              <a:srgbClr val="FFC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𝒌</m:t>
                        </m:r>
                      </m:num>
                      <m:den>
                        <m:sSub>
                          <m:sSubPr>
                            <m:ctrlPr>
                              <a:rPr lang="es-MX" sz="1100" b="1" i="1" baseline="0">
                                <a:solidFill>
                                  <a:srgbClr val="00B0F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100" b="1" i="1" baseline="0">
                                <a:solidFill>
                                  <a:srgbClr val="00B0F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𝑹</m:t>
                            </m:r>
                          </m:e>
                          <m:sub>
                            <m:r>
                              <a:rPr lang="es-MX" sz="1100" b="1" i="1" baseline="0">
                                <a:solidFill>
                                  <a:srgbClr val="00B0F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𝑩</m:t>
                            </m:r>
                          </m:sub>
                        </m:sSub>
                        <m:r>
                          <a:rPr lang="es-MX" sz="1100" b="1" i="0" baseline="0">
                            <a:solidFill>
                              <a:srgbClr val="00B0F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b="1" i="1" baseline="0">
                            <a:solidFill>
                              <a:srgbClr val="00B0F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𝒉</m:t>
                        </m:r>
                        <m:r>
                          <a:rPr lang="es-MX" sz="1100" b="1" i="1" baseline="0">
                            <a:solidFill>
                              <a:srgbClr val="00B0F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es-MX" sz="1100" b="1" i="0" baseline="0">
                            <a:solidFill>
                              <a:srgbClr val="00B0F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b>
                          <m:sSubPr>
                            <m:ctrlPr>
                              <a:rPr lang="es-MX" sz="1100" b="1" i="1" baseline="0">
                                <a:solidFill>
                                  <a:srgbClr val="00B0F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100" b="1" i="1" baseline="0">
                                <a:solidFill>
                                  <a:srgbClr val="00B0F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𝒇</m:t>
                            </m:r>
                          </m:e>
                          <m:sub>
                            <m:r>
                              <a:rPr lang="es-MX" sz="1100" b="1" i="0" baseline="0">
                                <a:solidFill>
                                  <a:srgbClr val="00B0F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𝐠</m:t>
                            </m:r>
                          </m:sub>
                        </m:sSub>
                      </m:den>
                    </m:f>
                    <m:r>
                      <a:rPr lang="es-MX" sz="1100" b="1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sSup>
                      <m:sSupPr>
                        <m:ctrlPr>
                          <a:rPr lang="es-MX" sz="1100" b="1" i="1" baseline="0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pPr>
                      <m:e>
                        <m:r>
                          <a:rPr lang="es-MX" sz="1100" b="1" i="1" baseline="0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𝒏</m:t>
                        </m:r>
                      </m:e>
                      <m:sup>
                        <m:r>
                          <a:rPr lang="es-MX" sz="1100" b="1" i="1" baseline="0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𝟑</m:t>
                        </m:r>
                      </m:sup>
                    </m:sSup>
                  </m:oMath>
                </m:oMathPara>
              </a14:m>
              <a:endParaRPr lang="es-MX" b="1">
                <a:effectLst/>
              </a:endParaRPr>
            </a:p>
          </xdr:txBody>
        </xdr:sp>
      </mc:Choice>
      <mc:Fallback xmlns="">
        <xdr:sp macro="" textlink="">
          <xdr:nvSpPr>
            <xdr:cNvPr id="55" name="CuadroTexto 54">
              <a:extLst>
                <a:ext uri="{FF2B5EF4-FFF2-40B4-BE49-F238E27FC236}">
                  <a16:creationId xmlns:a16="http://schemas.microsoft.com/office/drawing/2014/main" id="{19869BDD-4BA5-42B1-9EBC-69DCA085DC48}"/>
                </a:ext>
              </a:extLst>
            </xdr:cNvPr>
            <xdr:cNvSpPr txBox="1"/>
          </xdr:nvSpPr>
          <xdr:spPr>
            <a:xfrm>
              <a:off x="6077806" y="13780990"/>
              <a:ext cx="3847681" cy="3168901"/>
            </a:xfrm>
            <a:prstGeom prst="rect">
              <a:avLst/>
            </a:prstGeom>
            <a:solidFill>
              <a:srgbClr val="FFF7FF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eaLnBrk="1" fontAlgn="auto" latinLnBrk="0" hangingPunct="1"/>
              <a:r>
                <a:rPr lang="es-MX" sz="11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Igualando para</a:t>
              </a:r>
              <a:r>
                <a:rPr lang="es-MX" sz="110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r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</a:t>
              </a:r>
              <a:endParaRPr lang="es-MX">
                <a:effectLst/>
              </a:endParaRPr>
            </a:p>
            <a:p>
              <a:pPr eaLnBrk="1" fontAlgn="auto" latinLnBrk="0" hangingPunct="1"/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</a:t>
              </a:r>
              <a:r>
                <a:rPr lang="es-MX" sz="1100" b="0" i="0" strike="sngStrike" baseline="0">
                  <a:solidFill>
                    <a:srgbClr val="00B050"/>
                  </a:solidFill>
                  <a:effectLst/>
                  <a:latin typeface="+mn-lt"/>
                  <a:ea typeface="+mn-ea"/>
                  <a:cs typeface="+mn-cs"/>
                </a:rPr>
                <a:t>2</a:t>
              </a:r>
              <a:r>
                <a:rPr lang="es-MX" sz="1100" i="0" strike="sngStrike" baseline="0">
                  <a:solidFill>
                    <a:srgbClr val="00B050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l-GR" sz="1100" i="0" strike="sngStrike" baseline="0">
                  <a:solidFill>
                    <a:srgbClr val="00B050"/>
                  </a:solidFill>
                  <a:effectLst/>
                  <a:latin typeface="+mn-lt"/>
                  <a:ea typeface="+mn-ea"/>
                  <a:cs typeface="+mn-cs"/>
                </a:rPr>
                <a:t>π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e^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2⋅𝑘)/(𝑛⋅ℎ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i="0" strike="sngStrike" baseline="0">
                  <a:solidFill>
                    <a:srgbClr val="00B050"/>
                  </a:solidFill>
                  <a:effectLst/>
                  <a:latin typeface="+mn-lt"/>
                  <a:ea typeface="+mn-ea"/>
                  <a:cs typeface="+mn-cs"/>
                </a:rPr>
                <a:t>2⋅𝜋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⋅𝑓_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g )=</a:t>
              </a:r>
              <a:r>
                <a:rPr lang="es-MX" sz="1100" b="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r</a:t>
              </a:r>
              <a:endParaRPr lang="es-MX">
                <a:solidFill>
                  <a:srgbClr val="FF0000"/>
                </a:solidFill>
                <a:effectLst/>
              </a:endParaRPr>
            </a:p>
            <a:p>
              <a:pPr eaLnBrk="1" fontAlgn="auto" latinLnBrk="0" hangingPunct="1"/>
              <a:endParaRPr lang="es-MX">
                <a:effectLst/>
              </a:endParaRPr>
            </a:p>
            <a:p>
              <a:pPr eaLnBrk="1" fontAlgn="auto" latinLnBrk="0" hangingPunct="1"/>
              <a:endParaRPr lang="es-MX">
                <a:effectLst/>
              </a:endParaRPr>
            </a:p>
            <a:p>
              <a:pPr eaLnBrk="1" fontAlgn="auto" latinLnBrk="0" hangingPunct="1"/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e^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2⋅𝑘)/(</a:t>
              </a:r>
              <a:r>
                <a:rPr lang="es-MX" sz="110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𝑛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⋅ℎ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⋅𝑓_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g )=</a:t>
              </a:r>
              <a:r>
                <a:rPr lang="es-MX" sz="1100" b="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r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=(𝑅_𝐵⋅</a:t>
              </a:r>
              <a:r>
                <a:rPr lang="es-MX" sz="110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𝑛^2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)/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endParaRPr lang="es-MX">
                <a:effectLst/>
              </a:endParaRPr>
            </a:p>
            <a:p>
              <a:pPr eaLnBrk="1" fontAlgn="auto" latinLnBrk="0" hangingPunct="1"/>
              <a:endParaRPr lang="es-MX">
                <a:effectLst/>
              </a:endParaRPr>
            </a:p>
            <a:p>
              <a:pPr eaLnBrk="1" fontAlgn="auto" latinLnBrk="0" hangingPunct="1"/>
              <a:endParaRPr lang="es-MX">
                <a:effectLst/>
              </a:endParaRPr>
            </a:p>
            <a:p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e^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2⋅𝑘)/(</a:t>
              </a:r>
              <a:r>
                <a:rPr lang="es-MX" sz="110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𝑛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⋅ℎ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⋅𝑓_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g )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=(𝑅_𝐵⋅</a:t>
              </a:r>
              <a:r>
                <a:rPr lang="es-MX" sz="110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𝑛^2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)/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endParaRPr lang="es-MX">
                <a:effectLst/>
              </a:endParaRPr>
            </a:p>
            <a:p>
              <a:endParaRPr lang="es-MX">
                <a:effectLst/>
              </a:endParaRPr>
            </a:p>
            <a:p>
              <a:r>
                <a:rPr lang="es-MX">
                  <a:effectLst/>
                </a:rPr>
                <a:t>Eliminamos</a:t>
              </a:r>
              <a:r>
                <a:rPr lang="es-MX" baseline="0">
                  <a:effectLst/>
                </a:rPr>
                <a:t> lo no necesitábamos</a:t>
              </a:r>
            </a:p>
            <a:p>
              <a:endParaRPr lang="es-MX">
                <a:effectLst/>
              </a:endParaRPr>
            </a:p>
            <a:p>
              <a:r>
                <a:rPr lang="es-MX" sz="1100" b="1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</a:t>
              </a:r>
              <a:r>
                <a:rPr lang="es-MX" sz="1100" b="1" i="0" baseline="0">
                  <a:solidFill>
                    <a:srgbClr val="FFC000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𝒁^𝟐</a:t>
              </a:r>
              <a:r>
                <a:rPr lang="es-MX" sz="1100" b="1" i="0" baseline="0">
                  <a:solidFill>
                    <a:srgbClr val="FFC000"/>
                  </a:solidFill>
                  <a:effectLst/>
                  <a:latin typeface="+mn-lt"/>
                  <a:ea typeface="+mn-ea"/>
                  <a:cs typeface="+mn-cs"/>
                </a:rPr>
                <a:t>⋅𝐞^𝟐⋅𝒌</a:t>
              </a:r>
              <a:r>
                <a:rPr lang="es-MX" sz="1100" b="1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)/(</a:t>
              </a:r>
              <a:r>
                <a:rPr lang="es-MX" sz="1100" b="1" i="0" baseline="0">
                  <a:solidFill>
                    <a:srgbClr val="00B0F0"/>
                  </a:solidFill>
                  <a:effectLst/>
                  <a:latin typeface="+mn-lt"/>
                  <a:ea typeface="+mn-ea"/>
                  <a:cs typeface="+mn-cs"/>
                </a:rPr>
                <a:t>𝑹_𝑩⋅𝒉 ⋅𝒇_𝐠</a:t>
              </a:r>
              <a:r>
                <a:rPr lang="es-MX" sz="1100" b="1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 )=</a:t>
              </a:r>
              <a:r>
                <a:rPr lang="es-MX" sz="1100" b="1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𝒏^𝟑</a:t>
              </a:r>
              <a:endParaRPr lang="es-MX" b="1">
                <a:effectLst/>
              </a:endParaRPr>
            </a:p>
          </xdr:txBody>
        </xdr:sp>
      </mc:Fallback>
    </mc:AlternateContent>
    <xdr:clientData/>
  </xdr:twoCellAnchor>
  <xdr:twoCellAnchor editAs="oneCell">
    <xdr:from>
      <xdr:col>3</xdr:col>
      <xdr:colOff>133960</xdr:colOff>
      <xdr:row>104</xdr:row>
      <xdr:rowOff>125964</xdr:rowOff>
    </xdr:from>
    <xdr:to>
      <xdr:col>9</xdr:col>
      <xdr:colOff>863719</xdr:colOff>
      <xdr:row>112</xdr:row>
      <xdr:rowOff>137945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45FC8753-331E-427E-9369-F7327CF9B2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" r="1439" b="79360"/>
        <a:stretch/>
      </xdr:blipFill>
      <xdr:spPr>
        <a:xfrm>
          <a:off x="3061155" y="20778952"/>
          <a:ext cx="5399332" cy="1673048"/>
        </a:xfrm>
        <a:prstGeom prst="rect">
          <a:avLst/>
        </a:prstGeom>
      </xdr:spPr>
    </xdr:pic>
    <xdr:clientData/>
  </xdr:twoCellAnchor>
  <xdr:twoCellAnchor>
    <xdr:from>
      <xdr:col>4</xdr:col>
      <xdr:colOff>373247</xdr:colOff>
      <xdr:row>113</xdr:row>
      <xdr:rowOff>33196</xdr:rowOff>
    </xdr:from>
    <xdr:to>
      <xdr:col>10</xdr:col>
      <xdr:colOff>705097</xdr:colOff>
      <xdr:row>135</xdr:row>
      <xdr:rowOff>93908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CuadroTexto 56">
              <a:extLst>
                <a:ext uri="{FF2B5EF4-FFF2-40B4-BE49-F238E27FC236}">
                  <a16:creationId xmlns:a16="http://schemas.microsoft.com/office/drawing/2014/main" id="{EC6C3522-5BDB-4AA4-94A3-6978D61DDC2D}"/>
                </a:ext>
              </a:extLst>
            </xdr:cNvPr>
            <xdr:cNvSpPr txBox="1"/>
          </xdr:nvSpPr>
          <xdr:spPr>
            <a:xfrm>
              <a:off x="3824513" y="24587904"/>
              <a:ext cx="5168571" cy="4266556"/>
            </a:xfrm>
            <a:prstGeom prst="rect">
              <a:avLst/>
            </a:prstGeom>
            <a:solidFill>
              <a:srgbClr val="FFF7FF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eaLnBrk="1" fontAlgn="auto" latinLnBrk="0" hangingPunct="1"/>
              <a:r>
                <a:rPr lang="es-MX">
                  <a:effectLst/>
                </a:rPr>
                <a:t>Nos piden n y la rapides con</a:t>
              </a:r>
              <a:r>
                <a:rPr lang="es-MX" baseline="0">
                  <a:effectLst/>
                </a:rPr>
                <a:t> estas formulas se calcularan </a:t>
              </a:r>
              <a:endParaRPr lang="es-MX" sz="1100" b="0" i="0" baseline="0">
                <a:solidFill>
                  <a:schemeClr val="dk1"/>
                </a:solidFill>
                <a:effectLst/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pPr eaLnBrk="1" fontAlgn="auto" latinLnBrk="0" hangingPunct="1"/>
              <a:endParaRPr lang="es-MX" sz="1100" b="0" i="0" baseline="0">
                <a:solidFill>
                  <a:schemeClr val="dk1"/>
                </a:solidFill>
                <a:effectLst/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pPr eaLnBrk="1" fontAlgn="auto" latinLnBrk="0" hangingPunct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1100" b="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r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𝑅</m:t>
                            </m:r>
                          </m:e>
                          <m:sub>
                            <m: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𝐵</m:t>
                            </m:r>
                          </m:sub>
                        </m:sSub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 baseline="0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a:rPr lang="es-MX" sz="1100" i="1" baseline="0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𝑛</m:t>
                            </m:r>
                          </m:e>
                          <m:sup>
                            <m:r>
                              <a:rPr lang="es-MX" sz="1100" i="1" baseline="0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</m:num>
                      <m:den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Z</m:t>
                        </m:r>
                      </m:den>
                    </m:f>
                  </m:oMath>
                </m:oMathPara>
              </a14:m>
              <a:endParaRPr lang="es-MX">
                <a:effectLst/>
              </a:endParaRPr>
            </a:p>
            <a:p>
              <a:endParaRPr lang="es-MX">
                <a:effectLst/>
              </a:endParaRPr>
            </a:p>
            <a:p>
              <a:endParaRPr lang="es-MX">
                <a:effectLst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 i="1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𝑣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100" b="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m:rPr>
                            <m:sty m:val="p"/>
                          </m:rPr>
                          <a:rPr lang="el-GR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π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m:rPr>
                            <m:sty m:val="p"/>
                          </m:rPr>
                          <a:rPr lang="es-MX" sz="1100" b="0" i="0" baseline="0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Z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m:rPr>
                                <m:sty m:val="p"/>
                              </m:rPr>
                              <a:rPr lang="es-MX" sz="1100" b="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e</m:t>
                            </m:r>
                          </m:e>
                          <m:sup>
                            <m:r>
                              <a:rPr lang="es-MX" sz="1100" i="0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𝑘</m:t>
                        </m:r>
                      </m:num>
                      <m:den>
                        <m:r>
                          <a:rPr lang="es-MX" sz="1100" i="1" baseline="0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  <m:r>
                          <a:rPr lang="es-MX" sz="1100" i="0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</m:den>
                    </m:f>
                  </m:oMath>
                </m:oMathPara>
              </a14:m>
              <a:endParaRPr lang="es-MX" b="1">
                <a:effectLst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10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pero nos faltan algunos datos como Z, r; usaremos las siguintes formulas</a:t>
              </a: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1100" b="0" i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Z</m:t>
                    </m:r>
                    <m:r>
                      <a:rPr lang="es-MX" sz="1100" i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=−</m:t>
                    </m:r>
                    <m:f>
                      <m:fPr>
                        <m:ctrlPr>
                          <a:rPr lang="es-MX" sz="110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s-MX" sz="110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100" b="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𝐸</m:t>
                            </m:r>
                          </m:e>
                          <m:sub>
                            <m:r>
                              <a:rPr lang="es-MX" sz="1100" b="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𝑇</m:t>
                            </m:r>
                          </m:sub>
                        </m:sSub>
                        <m:r>
                          <a:rPr lang="es-MX" sz="1100" i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b="0" i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</m:t>
                        </m:r>
                        <m:r>
                          <a:rPr lang="es-MX" sz="1100" i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b="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𝑟</m:t>
                        </m:r>
                      </m:num>
                      <m:den>
                        <m:sSup>
                          <m:sSupPr>
                            <m:ctrlPr>
                              <a:rPr lang="es-MX" sz="110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a:rPr lang="es-MX" sz="1100" b="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𝑒</m:t>
                            </m:r>
                          </m:e>
                          <m:sup>
                            <m:r>
                              <a:rPr lang="es-MX" sz="1100" b="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  <m:r>
                          <a:rPr lang="es-MX" sz="1100" b="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b="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𝑘</m:t>
                        </m:r>
                      </m:den>
                    </m:f>
                  </m:oMath>
                </m:oMathPara>
              </a14:m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100" b="0">
                  <a:solidFill>
                    <a:schemeClr val="dk1"/>
                  </a:solidFill>
                  <a:effectLst/>
                  <a:ea typeface="+mn-ea"/>
                  <a:cs typeface="+mn-cs"/>
                </a:rPr>
                <a:t>Apartir</a:t>
              </a:r>
              <a:r>
                <a:rPr lang="es-MX" sz="1100" b="0" baseline="0">
                  <a:solidFill>
                    <a:schemeClr val="dk1"/>
                  </a:solidFill>
                  <a:effectLst/>
                  <a:ea typeface="+mn-ea"/>
                  <a:cs typeface="+mn-cs"/>
                </a:rPr>
                <a:t> de la formula de perimetro de un circulo se despeja para encontrar r </a:t>
              </a: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1100" b="0" i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r</m:t>
                    </m:r>
                    <m:r>
                      <a:rPr lang="es-MX" sz="1100" i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110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MX" sz="1100" b="0" i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P</m:t>
                        </m:r>
                      </m:num>
                      <m:den>
                        <m:r>
                          <a:rPr lang="es-MX" sz="1100" b="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2⋅</m:t>
                        </m:r>
                        <m:r>
                          <a:rPr lang="el-GR" sz="1100" b="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𝜋</m:t>
                        </m:r>
                      </m:den>
                    </m:f>
                  </m:oMath>
                </m:oMathPara>
              </a14:m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10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Despejanda n de </a:t>
              </a:r>
              <a14:m>
                <m:oMath xmlns:m="http://schemas.openxmlformats.org/officeDocument/2006/math">
                  <m:r>
                    <m:rPr>
                      <m:sty m:val="p"/>
                    </m:rPr>
                    <a:rPr lang="es-MX" sz="1100" b="0" i="0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r</m:t>
                  </m:r>
                  <m:r>
                    <a:rPr lang="es-MX" sz="1100" i="0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f>
                    <m:fPr>
                      <m:ctrlPr>
                        <a:rPr lang="es-MX" sz="110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sSub>
                        <m:sSubPr>
                          <m:ctrlPr>
                            <a:rPr lang="es-MX" sz="11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es-MX" sz="11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𝑅</m:t>
                          </m:r>
                        </m:e>
                        <m:sub>
                          <m:r>
                            <a:rPr lang="es-MX" sz="11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𝐵</m:t>
                          </m:r>
                        </m:sub>
                      </m:sSub>
                      <m:r>
                        <a:rPr lang="es-MX" sz="110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⋅</m:t>
                      </m:r>
                      <m:sSup>
                        <m:sSupPr>
                          <m:ctrlPr>
                            <a:rPr lang="es-MX" sz="11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pPr>
                        <m:e>
                          <m:r>
                            <a:rPr lang="es-MX" sz="11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e>
                        <m:sup>
                          <m:r>
                            <a:rPr lang="es-MX" sz="11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p>
                    </m:num>
                    <m:den>
                      <m:r>
                        <m:rPr>
                          <m:sty m:val="p"/>
                        </m:rPr>
                        <a:rPr lang="es-MX" sz="1100" b="0" i="0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Z</m:t>
                      </m:r>
                    </m:den>
                  </m:f>
                </m:oMath>
              </a14:m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1100" b="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n</m:t>
                    </m:r>
                    <m:r>
                      <a:rPr lang="es-MX" sz="1100" i="0" baseline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rad>
                      <m:radPr>
                        <m:degHide m:val="on"/>
                        <m:ctrlPr>
                          <a:rPr lang="es-MX" sz="1100" i="1" baseline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radPr>
                      <m:deg/>
                      <m:e>
                        <m:f>
                          <m:fPr>
                            <m:ctrlP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fPr>
                          <m:num>
                            <m:r>
                              <a:rPr lang="es-MX" sz="1100" b="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𝑟</m:t>
                            </m:r>
                            <m:r>
                              <a:rPr lang="es-MX" sz="110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⋅</m:t>
                            </m:r>
                            <m:r>
                              <a:rPr lang="es-MX" sz="1100" b="0" i="1" baseline="0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𝑍</m:t>
                            </m:r>
                          </m:num>
                          <m:den>
                            <m:sSub>
                              <m:sSubPr>
                                <m:ctrlPr>
                                  <a:rPr lang="es-MX" sz="1100" i="1" baseline="0">
                                    <a:solidFill>
                                      <a:schemeClr val="dk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es-MX" sz="1100" b="0" i="1" baseline="0">
                                    <a:solidFill>
                                      <a:schemeClr val="dk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s-MX" sz="1100" b="0" i="1" baseline="0">
                                    <a:solidFill>
                                      <a:schemeClr val="dk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𝐵</m:t>
                                </m:r>
                              </m:sub>
                            </m:sSub>
                          </m:den>
                        </m:f>
                      </m:e>
                    </m:rad>
                  </m:oMath>
                </m:oMathPara>
              </a14:m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</xdr:txBody>
        </xdr:sp>
      </mc:Choice>
      <mc:Fallback xmlns="">
        <xdr:sp macro="" textlink="">
          <xdr:nvSpPr>
            <xdr:cNvPr id="57" name="CuadroTexto 56">
              <a:extLst>
                <a:ext uri="{FF2B5EF4-FFF2-40B4-BE49-F238E27FC236}">
                  <a16:creationId xmlns:a16="http://schemas.microsoft.com/office/drawing/2014/main" id="{EC6C3522-5BDB-4AA4-94A3-6978D61DDC2D}"/>
                </a:ext>
              </a:extLst>
            </xdr:cNvPr>
            <xdr:cNvSpPr txBox="1"/>
          </xdr:nvSpPr>
          <xdr:spPr>
            <a:xfrm>
              <a:off x="3824513" y="24587904"/>
              <a:ext cx="5168571" cy="4266556"/>
            </a:xfrm>
            <a:prstGeom prst="rect">
              <a:avLst/>
            </a:prstGeom>
            <a:solidFill>
              <a:srgbClr val="FFF7FF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eaLnBrk="1" fontAlgn="auto" latinLnBrk="0" hangingPunct="1"/>
              <a:r>
                <a:rPr lang="es-MX">
                  <a:effectLst/>
                </a:rPr>
                <a:t>Nos piden n y la rapides con</a:t>
              </a:r>
              <a:r>
                <a:rPr lang="es-MX" baseline="0">
                  <a:effectLst/>
                </a:rPr>
                <a:t> estas formulas se calcularan </a:t>
              </a:r>
              <a:endParaRPr lang="es-MX" sz="1100" b="0" i="0" baseline="0">
                <a:solidFill>
                  <a:schemeClr val="dk1"/>
                </a:solidFill>
                <a:effectLst/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pPr eaLnBrk="1" fontAlgn="auto" latinLnBrk="0" hangingPunct="1"/>
              <a:endParaRPr lang="es-MX" sz="1100" b="0" i="0" baseline="0">
                <a:solidFill>
                  <a:schemeClr val="dk1"/>
                </a:solidFill>
                <a:effectLst/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pPr eaLnBrk="1" fontAlgn="auto" latinLnBrk="0" hangingPunct="1"/>
              <a:r>
                <a:rPr lang="es-MX" sz="11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r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=(𝑅_𝐵⋅</a:t>
              </a:r>
              <a:r>
                <a:rPr lang="es-MX" sz="110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𝑛^2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)/</a:t>
              </a:r>
              <a:r>
                <a:rPr lang="es-MX" sz="1100" b="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endParaRPr lang="es-MX">
                <a:effectLst/>
              </a:endParaRPr>
            </a:p>
            <a:p>
              <a:endParaRPr lang="es-MX">
                <a:effectLst/>
              </a:endParaRPr>
            </a:p>
            <a:p>
              <a:endParaRPr lang="es-MX">
                <a:effectLst/>
              </a:endParaRPr>
            </a:p>
            <a:p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𝑣=(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l-GR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π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e^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2⋅𝑘)/(</a:t>
              </a:r>
              <a:r>
                <a:rPr lang="es-MX" sz="110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𝑛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⋅ℎ)</a:t>
              </a:r>
              <a:endParaRPr lang="es-MX" b="1">
                <a:effectLst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10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pero nos faltan algunos datos como Z, r; usaremos las siguintes formulas</a:t>
              </a: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1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r>
                <a:rPr lang="es-MX" sz="11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=−(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𝐸_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𝑇</a:t>
              </a:r>
              <a:r>
                <a:rPr lang="es-MX" sz="11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</a:t>
              </a:r>
              <a:r>
                <a:rPr lang="es-MX" sz="11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𝑟)/(𝑒^2⋅𝑘)</a:t>
              </a: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100" b="0">
                  <a:solidFill>
                    <a:schemeClr val="dk1"/>
                  </a:solidFill>
                  <a:effectLst/>
                  <a:ea typeface="+mn-ea"/>
                  <a:cs typeface="+mn-cs"/>
                </a:rPr>
                <a:t>Apartir</a:t>
              </a:r>
              <a:r>
                <a:rPr lang="es-MX" sz="1100" b="0" baseline="0">
                  <a:solidFill>
                    <a:schemeClr val="dk1"/>
                  </a:solidFill>
                  <a:effectLst/>
                  <a:ea typeface="+mn-ea"/>
                  <a:cs typeface="+mn-cs"/>
                </a:rPr>
                <a:t> de la formula de perimetro de un circulo se despeja para encontrar r </a:t>
              </a: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100" b="0" i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r</a:t>
              </a:r>
              <a:r>
                <a:rPr lang="es-MX" sz="11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P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/(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l-GR" sz="11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𝜋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</a:t>
              </a: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10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Despejanda n de 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r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=(𝑅_𝐵⋅𝑛^2)/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1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n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√(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𝑟</a:t>
              </a:r>
              <a:r>
                <a:rPr lang="es-MX" sz="11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𝑍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)/𝑅_𝐵 </a:t>
              </a:r>
              <a:r>
                <a:rPr lang="es-MX" sz="11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)</a:t>
              </a: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</xdr:txBody>
        </xdr:sp>
      </mc:Fallback>
    </mc:AlternateContent>
    <xdr:clientData/>
  </xdr:twoCellAnchor>
  <xdr:twoCellAnchor>
    <xdr:from>
      <xdr:col>5</xdr:col>
      <xdr:colOff>0</xdr:colOff>
      <xdr:row>138</xdr:row>
      <xdr:rowOff>0</xdr:rowOff>
    </xdr:from>
    <xdr:to>
      <xdr:col>9</xdr:col>
      <xdr:colOff>295174</xdr:colOff>
      <xdr:row>142</xdr:row>
      <xdr:rowOff>120739</xdr:rowOff>
    </xdr:to>
    <xdr:sp macro="" textlink="">
      <xdr:nvSpPr>
        <xdr:cNvPr id="58" name="CuadroTexto 57">
          <a:extLst>
            <a:ext uri="{FF2B5EF4-FFF2-40B4-BE49-F238E27FC236}">
              <a16:creationId xmlns:a16="http://schemas.microsoft.com/office/drawing/2014/main" id="{FD009B59-F601-4DE7-8E06-0D19CC2F4D6D}"/>
            </a:ext>
          </a:extLst>
        </xdr:cNvPr>
        <xdr:cNvSpPr txBox="1"/>
      </xdr:nvSpPr>
      <xdr:spPr>
        <a:xfrm>
          <a:off x="4413697" y="29661655"/>
          <a:ext cx="3219752" cy="898838"/>
        </a:xfrm>
        <a:prstGeom prst="rect">
          <a:avLst/>
        </a:prstGeom>
        <a:solidFill>
          <a:schemeClr val="accent6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400"/>
            <a:t>Por</a:t>
          </a:r>
          <a:r>
            <a:rPr lang="es-MX" sz="1400" baseline="0"/>
            <a:t> lo tanto los valores para</a:t>
          </a:r>
        </a:p>
        <a:p>
          <a:r>
            <a:rPr lang="es-MX" sz="1400" baseline="0"/>
            <a:t> n= 7</a:t>
          </a:r>
        </a:p>
        <a:p>
          <a:r>
            <a:rPr lang="es-MX" sz="1400" baseline="0"/>
            <a:t>v= 6.5723x10</a:t>
          </a:r>
          <a:r>
            <a:rPr lang="es-MX" sz="1400" baseline="30000"/>
            <a:t>6 </a:t>
          </a:r>
          <a:r>
            <a:rPr lang="es-MX" sz="1400" baseline="0"/>
            <a:t>[m*s</a:t>
          </a:r>
          <a:r>
            <a:rPr lang="es-MX" sz="1400" baseline="30000"/>
            <a:t>-1</a:t>
          </a:r>
          <a:r>
            <a:rPr lang="es-MX" sz="1400" baseline="0"/>
            <a:t>]</a:t>
          </a:r>
        </a:p>
      </xdr:txBody>
    </xdr:sp>
    <xdr:clientData/>
  </xdr:twoCellAnchor>
  <xdr:twoCellAnchor editAs="oneCell">
    <xdr:from>
      <xdr:col>3</xdr:col>
      <xdr:colOff>61851</xdr:colOff>
      <xdr:row>149</xdr:row>
      <xdr:rowOff>37110</xdr:rowOff>
    </xdr:from>
    <xdr:to>
      <xdr:col>10</xdr:col>
      <xdr:colOff>754578</xdr:colOff>
      <xdr:row>160</xdr:row>
      <xdr:rowOff>90128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4073C03D-B1E9-4B46-8C3C-B04367AE91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758" t="23999" r="1721" b="54921"/>
        <a:stretch/>
      </xdr:blipFill>
      <xdr:spPr>
        <a:xfrm>
          <a:off x="2746169" y="31432500"/>
          <a:ext cx="6296396" cy="2094090"/>
        </a:xfrm>
        <a:prstGeom prst="rect">
          <a:avLst/>
        </a:prstGeom>
      </xdr:spPr>
    </xdr:pic>
    <xdr:clientData/>
  </xdr:twoCellAnchor>
  <xdr:twoCellAnchor>
    <xdr:from>
      <xdr:col>2</xdr:col>
      <xdr:colOff>787271</xdr:colOff>
      <xdr:row>163</xdr:row>
      <xdr:rowOff>38877</xdr:rowOff>
    </xdr:from>
    <xdr:to>
      <xdr:col>9</xdr:col>
      <xdr:colOff>789037</xdr:colOff>
      <xdr:row>179</xdr:row>
      <xdr:rowOff>77756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CuadroTexto 60">
              <a:extLst>
                <a:ext uri="{FF2B5EF4-FFF2-40B4-BE49-F238E27FC236}">
                  <a16:creationId xmlns:a16="http://schemas.microsoft.com/office/drawing/2014/main" id="{1ABEB6F8-94CB-492B-9E2A-8ADC18BC1461}"/>
                </a:ext>
              </a:extLst>
            </xdr:cNvPr>
            <xdr:cNvSpPr txBox="1"/>
          </xdr:nvSpPr>
          <xdr:spPr>
            <a:xfrm>
              <a:off x="2799184" y="35504923"/>
              <a:ext cx="5551537" cy="3450384"/>
            </a:xfrm>
            <a:prstGeom prst="rect">
              <a:avLst/>
            </a:prstGeom>
            <a:solidFill>
              <a:srgbClr val="E7E7FF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eaLnBrk="1" fontAlgn="auto" latinLnBrk="0" hangingPunct="1"/>
              <a:r>
                <a:rPr lang="es-MX">
                  <a:effectLst/>
                </a:rPr>
                <a:t>Nos piden n y Z con</a:t>
              </a:r>
              <a:r>
                <a:rPr lang="es-MX" baseline="0">
                  <a:effectLst/>
                </a:rPr>
                <a:t> estas formulas se calcularan</a:t>
              </a:r>
            </a:p>
            <a:p>
              <a:pPr eaLnBrk="1" fontAlgn="auto" latinLnBrk="0" hangingPunct="1"/>
              <a:r>
                <a:rPr lang="es-MX" baseline="0">
                  <a:effectLst/>
                </a:rPr>
                <a:t> </a:t>
              </a:r>
            </a:p>
            <a:p>
              <a:pPr eaLnBrk="1" fontAlgn="auto" latinLnBrk="0" hangingPunct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1100" b="0" i="0">
                        <a:solidFill>
                          <a:srgbClr val="FF0000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Z</m:t>
                    </m:r>
                    <m:r>
                      <a:rPr lang="es-MX" sz="1100" i="0">
                        <a:solidFill>
                          <a:schemeClr val="dk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s-MX" sz="110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MX" sz="1100" b="0" i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m</m:t>
                        </m:r>
                        <m:r>
                          <a:rPr lang="es-MX" sz="1100" i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m:rPr>
                            <m:sty m:val="p"/>
                          </m:rPr>
                          <a:rPr lang="es-MX" sz="1100" b="0" i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r</m:t>
                        </m:r>
                        <m:r>
                          <a:rPr lang="es-MX" sz="1100" i="0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a:rPr lang="es-MX" sz="1100" b="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𝑣</m:t>
                            </m:r>
                          </m:e>
                          <m:sup>
                            <m:r>
                              <a:rPr lang="es-MX" sz="1100" b="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</m:num>
                      <m:den>
                        <m:sSup>
                          <m:sSupPr>
                            <m:ctrlPr>
                              <a:rPr lang="es-MX" sz="110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a:rPr lang="es-MX" sz="1100" b="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𝑒</m:t>
                            </m:r>
                          </m:e>
                          <m:sup>
                            <m:r>
                              <a:rPr lang="es-MX" sz="1100" b="0" i="1">
                                <a:solidFill>
                                  <a:schemeClr val="dk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  <m:r>
                          <a:rPr lang="es-MX" sz="1100" b="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b="0" i="1">
                            <a:solidFill>
                              <a:schemeClr val="dk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𝑘</m:t>
                        </m:r>
                      </m:den>
                    </m:f>
                  </m:oMath>
                </m:oMathPara>
              </a14:m>
              <a:endParaRPr lang="es-MX" sz="1100" b="0" i="0" baseline="0">
                <a:solidFill>
                  <a:schemeClr val="dk1"/>
                </a:solidFill>
                <a:effectLst/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pPr eaLnBrk="1" fontAlgn="auto" latinLnBrk="0" hangingPunct="1"/>
              <a:endParaRPr lang="es-MX" sz="1100" b="0" i="0" baseline="0">
                <a:solidFill>
                  <a:schemeClr val="dk1"/>
                </a:solidFill>
                <a:effectLst/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pPr algn="ctr" eaLnBrk="1" fontAlgn="auto" latinLnBrk="0" hangingPunct="1"/>
              <a14:m>
                <m:oMath xmlns:m="http://schemas.openxmlformats.org/officeDocument/2006/math">
                  <m:r>
                    <m:rPr>
                      <m:sty m:val="p"/>
                    </m:rPr>
                    <a:rPr lang="es-MX" sz="1400" b="0" i="0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r</m:t>
                  </m:r>
                  <m:r>
                    <a:rPr lang="es-MX" sz="1400" i="0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f>
                    <m:fPr>
                      <m:ctrlPr>
                        <a:rPr lang="es-MX" sz="140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sSub>
                        <m:sSubPr>
                          <m:ctrlPr>
                            <a:rPr lang="es-MX" sz="14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es-MX" sz="14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𝑅</m:t>
                          </m:r>
                        </m:e>
                        <m:sub>
                          <m:r>
                            <a:rPr lang="es-MX" sz="14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𝐵</m:t>
                          </m:r>
                        </m:sub>
                      </m:sSub>
                      <m:r>
                        <a:rPr lang="es-MX" sz="140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⋅</m:t>
                      </m:r>
                      <m:sSup>
                        <m:sSupPr>
                          <m:ctrlPr>
                            <a:rPr lang="es-MX" sz="1400" i="1" baseline="0">
                              <a:solidFill>
                                <a:srgbClr val="FF0000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pPr>
                        <m:e>
                          <m:r>
                            <a:rPr lang="es-MX" sz="1400" i="1" baseline="0">
                              <a:solidFill>
                                <a:srgbClr val="FF0000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e>
                        <m:sup>
                          <m:r>
                            <a:rPr lang="es-MX" sz="1400" i="1" baseline="0">
                              <a:solidFill>
                                <a:srgbClr val="FF0000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p>
                    </m:num>
                    <m:den>
                      <m:r>
                        <m:rPr>
                          <m:sty m:val="p"/>
                        </m:rPr>
                        <a:rPr lang="es-MX" sz="1400" b="0" i="0" baseline="0">
                          <a:solidFill>
                            <a:srgbClr val="FF0000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Z</m:t>
                      </m:r>
                    </m:den>
                  </m:f>
                </m:oMath>
              </a14:m>
              <a:r>
                <a:rPr lang="es-MX" sz="1400">
                  <a:effectLst/>
                </a:rPr>
                <a:t>    ------&gt;  </a:t>
              </a:r>
              <a14:m>
                <m:oMath xmlns:m="http://schemas.openxmlformats.org/officeDocument/2006/math">
                  <m:r>
                    <m:rPr>
                      <m:sty m:val="p"/>
                    </m:rPr>
                    <a:rPr lang="es-MX" sz="1400" b="0" i="0" baseline="0">
                      <a:solidFill>
                        <a:srgbClr val="FF0000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n</m:t>
                  </m:r>
                  <m:r>
                    <a:rPr lang="es-MX" sz="1400" i="0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rad>
                    <m:radPr>
                      <m:degHide m:val="on"/>
                      <m:ctrlPr>
                        <a:rPr lang="es-MX" sz="140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radPr>
                    <m:deg/>
                    <m:e>
                      <m:f>
                        <m:fPr>
                          <m:ctrlPr>
                            <a:rPr lang="es-MX" sz="14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fPr>
                        <m:num>
                          <m:r>
                            <a:rPr lang="es-MX" sz="14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𝑟</m:t>
                          </m:r>
                          <m:r>
                            <a:rPr lang="es-MX" sz="140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⋅</m:t>
                          </m:r>
                          <m:r>
                            <a:rPr lang="es-MX" sz="1400" b="0" i="1" baseline="0">
                              <a:solidFill>
                                <a:srgbClr val="FF0000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𝑍</m:t>
                          </m:r>
                        </m:num>
                        <m:den>
                          <m:sSub>
                            <m:sSubPr>
                              <m:ctrlPr>
                                <a:rPr lang="es-MX" sz="1400" i="1" baseline="0">
                                  <a:solidFill>
                                    <a:schemeClr val="dk1"/>
                                  </a:solidFill>
                                  <a:effectLst/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</m:ctrlPr>
                            </m:sSubPr>
                            <m:e>
                              <m:r>
                                <a:rPr lang="es-MX" sz="1400" b="0" i="1" baseline="0">
                                  <a:solidFill>
                                    <a:schemeClr val="dk1"/>
                                  </a:solidFill>
                                  <a:effectLst/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  <m:t>𝑅</m:t>
                              </m:r>
                            </m:e>
                            <m:sub>
                              <m:r>
                                <a:rPr lang="es-MX" sz="1400" b="0" i="1" baseline="0">
                                  <a:solidFill>
                                    <a:schemeClr val="dk1"/>
                                  </a:solidFill>
                                  <a:effectLst/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  <m:t>𝐵</m:t>
                              </m:r>
                            </m:sub>
                          </m:sSub>
                        </m:den>
                      </m:f>
                    </m:e>
                  </m:rad>
                </m:oMath>
              </a14:m>
              <a:endParaRPr lang="es-MX">
                <a:effectLst/>
              </a:endParaRPr>
            </a:p>
            <a:p>
              <a:endParaRPr lang="es-MX">
                <a:effectLst/>
              </a:endParaRPr>
            </a:p>
            <a:p>
              <a:r>
                <a:rPr lang="es-MX" b="0">
                  <a:effectLst/>
                </a:rPr>
                <a:t>como</a:t>
              </a:r>
              <a:r>
                <a:rPr lang="es-MX" b="0" baseline="0">
                  <a:effectLst/>
                </a:rPr>
                <a:t> vemos nos falta el valor de </a:t>
              </a:r>
              <a:r>
                <a:rPr lang="es-MX" b="0" baseline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r, que podemos calcular recordando que ...</a:t>
              </a:r>
            </a:p>
            <a:p>
              <a:endParaRPr lang="es-MX" b="0" baseline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ctr"/>
              <a:r>
                <a:rPr lang="es-MX" b="0" baseline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   </a:t>
              </a:r>
              <a14:m>
                <m:oMath xmlns:m="http://schemas.openxmlformats.org/officeDocument/2006/math">
                  <m:sSub>
                    <m:sSubPr>
                      <m:ctrlPr>
                        <a:rPr lang="es-MX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es-MX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𝐹</m:t>
                      </m:r>
                    </m:e>
                    <m:sub>
                      <m:r>
                        <m:rPr>
                          <m:sty m:val="p"/>
                        </m:rPr>
                        <a:rPr lang="es-MX" sz="1600" b="0" i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c</m:t>
                      </m:r>
                    </m:sub>
                  </m:sSub>
                  <m:r>
                    <a:rPr lang="es-MX" sz="1600" b="0" i="0">
                      <a:effectLst/>
                      <a:latin typeface="Cambria Math" panose="02040503050406030204" pitchFamily="18" charset="0"/>
                      <a:ea typeface="Cambria Math" panose="02040503050406030204" pitchFamily="18" charset="0"/>
                    </a:rPr>
                    <m:t>=</m:t>
                  </m:r>
                  <m:sSub>
                    <m:sSubPr>
                      <m:ctrlPr>
                        <a:rPr lang="es-MX" sz="1600" b="0" i="1">
                          <a:effectLst/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</m:ctrlPr>
                    </m:sSubPr>
                    <m:e>
                      <m:r>
                        <a:rPr lang="es-MX" sz="1600" b="0" i="1">
                          <a:effectLst/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  <m:t>𝐹</m:t>
                      </m:r>
                    </m:e>
                    <m:sub>
                      <m:r>
                        <m:rPr>
                          <m:sty m:val="p"/>
                        </m:rPr>
                        <a:rPr lang="es-MX" sz="1600" b="0" i="0">
                          <a:effectLst/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  <m:t>e</m:t>
                      </m:r>
                    </m:sub>
                  </m:sSub>
                </m:oMath>
              </a14:m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ctr"/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ctr"/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l"/>
              <a:r>
                <a:rPr lang="es-MX" b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y que                                                  por lo tanto                                            entonces despejando </a:t>
              </a:r>
            </a:p>
            <a:p>
              <a:pPr algn="l"/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l"/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l"/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l"/>
              <a:r>
                <a:rPr lang="es-MX" b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para</a:t>
              </a:r>
              <a:r>
                <a:rPr lang="es-MX" b="0" baseline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 r </a:t>
              </a:r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l"/>
              <a:r>
                <a:rPr lang="es-MX" b="0" baseline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  </a:t>
              </a:r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</xdr:txBody>
        </xdr:sp>
      </mc:Choice>
      <mc:Fallback xmlns="">
        <xdr:sp macro="" textlink="">
          <xdr:nvSpPr>
            <xdr:cNvPr id="61" name="CuadroTexto 60">
              <a:extLst>
                <a:ext uri="{FF2B5EF4-FFF2-40B4-BE49-F238E27FC236}">
                  <a16:creationId xmlns:a16="http://schemas.microsoft.com/office/drawing/2014/main" id="{1ABEB6F8-94CB-492B-9E2A-8ADC18BC1461}"/>
                </a:ext>
              </a:extLst>
            </xdr:cNvPr>
            <xdr:cNvSpPr txBox="1"/>
          </xdr:nvSpPr>
          <xdr:spPr>
            <a:xfrm>
              <a:off x="2799184" y="35504923"/>
              <a:ext cx="5551537" cy="3450384"/>
            </a:xfrm>
            <a:prstGeom prst="rect">
              <a:avLst/>
            </a:prstGeom>
            <a:solidFill>
              <a:srgbClr val="E7E7FF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eaLnBrk="1" fontAlgn="auto" latinLnBrk="0" hangingPunct="1"/>
              <a:r>
                <a:rPr lang="es-MX">
                  <a:effectLst/>
                </a:rPr>
                <a:t>Nos piden n y Z con</a:t>
              </a:r>
              <a:r>
                <a:rPr lang="es-MX" baseline="0">
                  <a:effectLst/>
                </a:rPr>
                <a:t> estas formulas se calcularan</a:t>
              </a:r>
            </a:p>
            <a:p>
              <a:pPr eaLnBrk="1" fontAlgn="auto" latinLnBrk="0" hangingPunct="1"/>
              <a:r>
                <a:rPr lang="es-MX" baseline="0">
                  <a:effectLst/>
                </a:rPr>
                <a:t> </a:t>
              </a:r>
            </a:p>
            <a:p>
              <a:pPr eaLnBrk="1" fontAlgn="auto" latinLnBrk="0" hangingPunct="1"/>
              <a:r>
                <a:rPr lang="es-MX" sz="1100" b="0" i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r>
                <a:rPr lang="es-MX" sz="11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=(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m</a:t>
              </a:r>
              <a:r>
                <a:rPr lang="es-MX" sz="11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r</a:t>
              </a:r>
              <a:r>
                <a:rPr lang="es-MX" sz="110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𝑣^2</a:t>
              </a:r>
              <a:r>
                <a:rPr lang="es-MX" sz="11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)/(𝑒^2⋅𝑘)</a:t>
              </a:r>
              <a:endParaRPr lang="es-MX" sz="1100" b="0" i="0" baseline="0">
                <a:solidFill>
                  <a:schemeClr val="dk1"/>
                </a:solidFill>
                <a:effectLst/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pPr eaLnBrk="1" fontAlgn="auto" latinLnBrk="0" hangingPunct="1"/>
              <a:endParaRPr lang="es-MX" sz="1100" b="0" i="0" baseline="0">
                <a:solidFill>
                  <a:schemeClr val="dk1"/>
                </a:solidFill>
                <a:effectLst/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pPr algn="ctr" eaLnBrk="1" fontAlgn="auto" latinLnBrk="0" hangingPunct="1"/>
              <a:r>
                <a:rPr lang="es-MX" sz="14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r</a:t>
              </a:r>
              <a:r>
                <a:rPr lang="es-MX" sz="14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=(𝑅_𝐵⋅</a:t>
              </a:r>
              <a:r>
                <a:rPr lang="es-MX" sz="140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𝑛^2</a:t>
              </a:r>
              <a:r>
                <a:rPr lang="es-MX" sz="14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)/</a:t>
              </a:r>
              <a:r>
                <a:rPr lang="es-MX" sz="1400" b="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r>
                <a:rPr lang="es-MX" sz="1400">
                  <a:effectLst/>
                </a:rPr>
                <a:t>    ------&gt;  </a:t>
              </a:r>
              <a:r>
                <a:rPr lang="es-MX" sz="1400" b="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n</a:t>
              </a:r>
              <a:r>
                <a:rPr lang="es-MX" sz="14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=√((</a:t>
              </a:r>
              <a:r>
                <a:rPr lang="es-MX" sz="14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𝑟</a:t>
              </a:r>
              <a:r>
                <a:rPr lang="es-MX" sz="140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400" b="0" i="0" baseline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𝑍</a:t>
              </a:r>
              <a:r>
                <a:rPr lang="es-MX" sz="1400" b="0" i="0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)/𝑅_𝐵 )</a:t>
              </a:r>
              <a:endParaRPr lang="es-MX">
                <a:effectLst/>
              </a:endParaRPr>
            </a:p>
            <a:p>
              <a:endParaRPr lang="es-MX">
                <a:effectLst/>
              </a:endParaRPr>
            </a:p>
            <a:p>
              <a:r>
                <a:rPr lang="es-MX" b="0">
                  <a:effectLst/>
                </a:rPr>
                <a:t>como</a:t>
              </a:r>
              <a:r>
                <a:rPr lang="es-MX" b="0" baseline="0">
                  <a:effectLst/>
                </a:rPr>
                <a:t> vemos nos falta el valor de </a:t>
              </a:r>
              <a:r>
                <a:rPr lang="es-MX" b="0" baseline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r, que podemos calcular recordando que ...</a:t>
              </a:r>
            </a:p>
            <a:p>
              <a:endParaRPr lang="es-MX" b="0" baseline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ctr"/>
              <a:r>
                <a:rPr lang="es-MX" b="0" baseline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   </a:t>
              </a:r>
              <a:r>
                <a:rPr lang="es-MX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𝐹_</a:t>
              </a:r>
              <a:r>
                <a:rPr lang="es-MX" sz="1600" b="0" i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c</a:t>
              </a:r>
              <a:r>
                <a:rPr lang="es-MX" sz="1600" b="0" i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=𝐹_e</a:t>
              </a:r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ctr"/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ctr"/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l"/>
              <a:r>
                <a:rPr lang="es-MX" b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y que                                                  por lo tanto                                            entonces despejando </a:t>
              </a:r>
            </a:p>
            <a:p>
              <a:pPr algn="l"/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l"/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l"/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l"/>
              <a:r>
                <a:rPr lang="es-MX" b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para</a:t>
              </a:r>
              <a:r>
                <a:rPr lang="es-MX" b="0" baseline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 r </a:t>
              </a:r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algn="l"/>
              <a:r>
                <a:rPr lang="es-MX" b="0" baseline="0">
                  <a:effectLst/>
                  <a:latin typeface="Cambria Math" panose="02040503050406030204" pitchFamily="18" charset="0"/>
                  <a:ea typeface="Cambria Math" panose="02040503050406030204" pitchFamily="18" charset="0"/>
                </a:rPr>
                <a:t>  </a:t>
              </a:r>
              <a:endParaRPr lang="es-MX" b="0">
                <a:effectLst/>
                <a:latin typeface="Cambria Math" panose="02040503050406030204" pitchFamily="18" charset="0"/>
                <a:ea typeface="Cambria Math" panose="02040503050406030204" pitchFamily="18" charset="0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endParaRPr lang="es-MX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endParaRPr>
            </a:p>
          </xdr:txBody>
        </xdr:sp>
      </mc:Fallback>
    </mc:AlternateContent>
    <xdr:clientData/>
  </xdr:twoCellAnchor>
  <xdr:oneCellAnchor>
    <xdr:from>
      <xdr:col>3</xdr:col>
      <xdr:colOff>320740</xdr:colOff>
      <xdr:row>173</xdr:row>
      <xdr:rowOff>87473</xdr:rowOff>
    </xdr:from>
    <xdr:ext cx="1467627" cy="59288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CuadroTexto 61">
              <a:extLst>
                <a:ext uri="{FF2B5EF4-FFF2-40B4-BE49-F238E27FC236}">
                  <a16:creationId xmlns:a16="http://schemas.microsoft.com/office/drawing/2014/main" id="{F33CDFBE-A329-4FA8-8FB5-F6424CDAFE9B}"/>
                </a:ext>
              </a:extLst>
            </xdr:cNvPr>
            <xdr:cNvSpPr txBox="1"/>
          </xdr:nvSpPr>
          <xdr:spPr>
            <a:xfrm>
              <a:off x="3246276" y="37759820"/>
              <a:ext cx="1467627" cy="59288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s-MX" sz="12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200" i="1">
                            <a:latin typeface="Cambria Math" panose="02040503050406030204" pitchFamily="18" charset="0"/>
                          </a:rPr>
                          <m:t>𝐹</m:t>
                        </m:r>
                      </m:e>
                      <m:sub>
                        <m:r>
                          <a:rPr lang="es-MX" sz="12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  <m:r>
                      <a:rPr lang="es-MX" sz="1200" i="0">
                        <a:latin typeface="Cambria Math" panose="02040503050406030204" pitchFamily="18" charset="0"/>
                      </a:rPr>
                      <m:t>=−</m:t>
                    </m:r>
                    <m:f>
                      <m:fPr>
                        <m:ctrlPr>
                          <a:rPr lang="es-MX" sz="12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MX" sz="1200" b="0" i="0">
                            <a:latin typeface="Cambria Math" panose="02040503050406030204" pitchFamily="18" charset="0"/>
                          </a:rPr>
                          <m:t>m</m:t>
                        </m:r>
                        <m:r>
                          <a:rPr lang="es-MX" sz="1200" i="0">
                            <a:latin typeface="Cambria Math" panose="02040503050406030204" pitchFamily="18" charset="0"/>
                          </a:rPr>
                          <m:t>⋅</m:t>
                        </m:r>
                        <m:sSup>
                          <m:sSupPr>
                            <m:ctrlPr>
                              <a:rPr lang="es-MX" sz="120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m:rPr>
                                <m:sty m:val="p"/>
                              </m:rPr>
                              <a:rPr lang="es-MX" sz="1200" b="0" i="0">
                                <a:latin typeface="Cambria Math" panose="02040503050406030204" pitchFamily="18" charset="0"/>
                              </a:rPr>
                              <m:t>v</m:t>
                            </m:r>
                          </m:e>
                          <m:sup>
                            <m:r>
                              <a:rPr lang="es-MX" sz="1200" i="0">
                                <a:latin typeface="Cambria Math" panose="02040503050406030204" pitchFamily="18" charset="0"/>
                              </a:rPr>
                              <m:t>2</m:t>
                            </m:r>
                          </m:sup>
                        </m:sSup>
                      </m:num>
                      <m:den>
                        <m:r>
                          <a:rPr lang="es-MX" sz="12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62" name="CuadroTexto 61">
              <a:extLst>
                <a:ext uri="{FF2B5EF4-FFF2-40B4-BE49-F238E27FC236}">
                  <a16:creationId xmlns:a16="http://schemas.microsoft.com/office/drawing/2014/main" id="{F33CDFBE-A329-4FA8-8FB5-F6424CDAFE9B}"/>
                </a:ext>
              </a:extLst>
            </xdr:cNvPr>
            <xdr:cNvSpPr txBox="1"/>
          </xdr:nvSpPr>
          <xdr:spPr>
            <a:xfrm>
              <a:off x="3246276" y="37759820"/>
              <a:ext cx="1467627" cy="59288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s-MX" sz="1200" i="0">
                  <a:latin typeface="Cambria Math" panose="02040503050406030204" pitchFamily="18" charset="0"/>
                </a:rPr>
                <a:t>𝐹_</a:t>
              </a:r>
              <a:r>
                <a:rPr lang="es-MX" sz="1200" b="0" i="0">
                  <a:latin typeface="Cambria Math" panose="02040503050406030204" pitchFamily="18" charset="0"/>
                </a:rPr>
                <a:t>𝑐</a:t>
              </a:r>
              <a:r>
                <a:rPr lang="es-MX" sz="1200" i="0">
                  <a:latin typeface="Cambria Math" panose="02040503050406030204" pitchFamily="18" charset="0"/>
                </a:rPr>
                <a:t>=−(</a:t>
              </a:r>
              <a:r>
                <a:rPr lang="es-MX" sz="1200" b="0" i="0">
                  <a:latin typeface="Cambria Math" panose="02040503050406030204" pitchFamily="18" charset="0"/>
                </a:rPr>
                <a:t>m</a:t>
              </a:r>
              <a:r>
                <a:rPr lang="es-MX" sz="1200" i="0">
                  <a:latin typeface="Cambria Math" panose="02040503050406030204" pitchFamily="18" charset="0"/>
                </a:rPr>
                <a:t>⋅</a:t>
              </a:r>
              <a:r>
                <a:rPr lang="es-MX" sz="1200" b="0" i="0">
                  <a:latin typeface="Cambria Math" panose="02040503050406030204" pitchFamily="18" charset="0"/>
                </a:rPr>
                <a:t>v^</a:t>
              </a:r>
              <a:r>
                <a:rPr lang="es-MX" sz="1200" i="0">
                  <a:latin typeface="Cambria Math" panose="02040503050406030204" pitchFamily="18" charset="0"/>
                </a:rPr>
                <a:t>2)/</a:t>
              </a:r>
              <a:r>
                <a:rPr lang="es-MX" sz="12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6</xdr:col>
      <xdr:colOff>68035</xdr:colOff>
      <xdr:row>173</xdr:row>
      <xdr:rowOff>97193</xdr:rowOff>
    </xdr:from>
    <xdr:ext cx="1380153" cy="58316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CuadroTexto 62">
              <a:extLst>
                <a:ext uri="{FF2B5EF4-FFF2-40B4-BE49-F238E27FC236}">
                  <a16:creationId xmlns:a16="http://schemas.microsoft.com/office/drawing/2014/main" id="{DFF77FFF-CEAA-4311-BE00-162062851189}"/>
                </a:ext>
              </a:extLst>
            </xdr:cNvPr>
            <xdr:cNvSpPr txBox="1"/>
          </xdr:nvSpPr>
          <xdr:spPr>
            <a:xfrm>
              <a:off x="5481734" y="37769540"/>
              <a:ext cx="1380153" cy="58316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s-MX" sz="14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𝐹</m:t>
                        </m:r>
                      </m:e>
                      <m:sub>
                        <m:r>
                          <a:rPr lang="es-MX" sz="14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s-MX" sz="1400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es-MX" sz="110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−</m:t>
                    </m:r>
                    <m:f>
                      <m:fPr>
                        <m:ctrlPr>
                          <a:rPr lang="es-MX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MX" sz="110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m</m:t>
                        </m:r>
                        <m:r>
                          <a:rPr lang="es-MX" sz="110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m:rPr>
                                <m:sty m:val="p"/>
                              </m:rPr>
                              <a:rPr lang="es-MX" sz="1100" b="0" i="0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v</m:t>
                            </m:r>
                          </m:e>
                          <m:sup>
                            <m:r>
                              <a:rPr lang="es-MX" sz="1100" i="0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2</m:t>
                            </m:r>
                          </m:sup>
                        </m:sSup>
                      </m:num>
                      <m:den>
                        <m:r>
                          <a:rPr lang="es-MX" sz="1100" b="0" i="1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𝑟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63" name="CuadroTexto 62">
              <a:extLst>
                <a:ext uri="{FF2B5EF4-FFF2-40B4-BE49-F238E27FC236}">
                  <a16:creationId xmlns:a16="http://schemas.microsoft.com/office/drawing/2014/main" id="{DFF77FFF-CEAA-4311-BE00-162062851189}"/>
                </a:ext>
              </a:extLst>
            </xdr:cNvPr>
            <xdr:cNvSpPr txBox="1"/>
          </xdr:nvSpPr>
          <xdr:spPr>
            <a:xfrm>
              <a:off x="5481734" y="37769540"/>
              <a:ext cx="1380153" cy="58316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s-MX" sz="1400" i="0">
                  <a:latin typeface="Cambria Math" panose="02040503050406030204" pitchFamily="18" charset="0"/>
                </a:rPr>
                <a:t>𝐹_</a:t>
              </a:r>
              <a:r>
                <a:rPr lang="es-MX" sz="1400" b="0" i="0">
                  <a:latin typeface="Cambria Math" panose="02040503050406030204" pitchFamily="18" charset="0"/>
                </a:rPr>
                <a:t>𝑒</a:t>
              </a:r>
              <a:r>
                <a:rPr lang="es-MX" sz="1400" i="0">
                  <a:latin typeface="Cambria Math" panose="02040503050406030204" pitchFamily="18" charset="0"/>
                </a:rPr>
                <a:t>=</a:t>
              </a:r>
              <a:r>
                <a:rPr lang="es-MX" sz="110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−(</a:t>
              </a:r>
              <a:r>
                <a:rPr lang="es-MX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m</a:t>
              </a:r>
              <a:r>
                <a:rPr lang="es-MX" sz="110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v^</a:t>
              </a:r>
              <a:r>
                <a:rPr lang="es-MX" sz="110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2)/</a:t>
              </a:r>
              <a:r>
                <a:rPr lang="es-MX" sz="1100" b="0" i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𝑟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4</xdr:col>
      <xdr:colOff>728955</xdr:colOff>
      <xdr:row>176</xdr:row>
      <xdr:rowOff>48594</xdr:rowOff>
    </xdr:from>
    <xdr:ext cx="2011912" cy="65120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CuadroTexto 63">
              <a:extLst>
                <a:ext uri="{FF2B5EF4-FFF2-40B4-BE49-F238E27FC236}">
                  <a16:creationId xmlns:a16="http://schemas.microsoft.com/office/drawing/2014/main" id="{593CFFD6-B777-41A3-B324-7BA2EA3C87F5}"/>
                </a:ext>
              </a:extLst>
            </xdr:cNvPr>
            <xdr:cNvSpPr txBox="1"/>
          </xdr:nvSpPr>
          <xdr:spPr>
            <a:xfrm>
              <a:off x="4412603" y="38342982"/>
              <a:ext cx="2011912" cy="65120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 b="1" i="1">
                        <a:solidFill>
                          <a:srgbClr val="FF0000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𝒓</m:t>
                    </m:r>
                    <m:r>
                      <a:rPr lang="es-MX" sz="1400" b="1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es-MX" sz="1100" b="1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−</m:t>
                    </m:r>
                    <m:f>
                      <m:fPr>
                        <m:ctrlPr>
                          <a:rPr lang="es-MX" sz="1100" b="1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fPr>
                      <m:num>
                        <m:r>
                          <a:rPr lang="es-MX" sz="1100" b="1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𝐦</m:t>
                        </m:r>
                        <m:r>
                          <a:rPr lang="es-MX" sz="1100" b="1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b="1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pPr>
                          <m:e>
                            <m:r>
                              <a:rPr lang="es-MX" sz="1100" b="1" i="0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𝐯</m:t>
                            </m:r>
                          </m:e>
                          <m:sup>
                            <m:r>
                              <a:rPr lang="es-MX" sz="1100" b="1" i="0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𝟐</m:t>
                            </m:r>
                          </m:sup>
                        </m:sSup>
                      </m:num>
                      <m:den>
                        <m:sSub>
                          <m:sSubPr>
                            <m:ctrlPr>
                              <a:rPr lang="es-MX" sz="1100" b="1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sSubPr>
                          <m:e>
                            <m:r>
                              <a:rPr lang="es-MX" sz="1100" b="1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𝑭</m:t>
                            </m:r>
                          </m:e>
                          <m:sub>
                            <m:r>
                              <a:rPr lang="es-MX" sz="1100" b="1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𝒆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s-MX" sz="1100" b="1"/>
            </a:p>
          </xdr:txBody>
        </xdr:sp>
      </mc:Choice>
      <mc:Fallback xmlns="">
        <xdr:sp macro="" textlink="">
          <xdr:nvSpPr>
            <xdr:cNvPr id="64" name="CuadroTexto 63">
              <a:extLst>
                <a:ext uri="{FF2B5EF4-FFF2-40B4-BE49-F238E27FC236}">
                  <a16:creationId xmlns:a16="http://schemas.microsoft.com/office/drawing/2014/main" id="{593CFFD6-B777-41A3-B324-7BA2EA3C87F5}"/>
                </a:ext>
              </a:extLst>
            </xdr:cNvPr>
            <xdr:cNvSpPr txBox="1"/>
          </xdr:nvSpPr>
          <xdr:spPr>
            <a:xfrm>
              <a:off x="4412603" y="38342982"/>
              <a:ext cx="2011912" cy="65120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s-MX" sz="1100" b="1" i="0">
                  <a:solidFill>
                    <a:srgbClr val="FF0000"/>
                  </a:solidFill>
                  <a:effectLst/>
                  <a:latin typeface="+mn-lt"/>
                  <a:ea typeface="+mn-ea"/>
                  <a:cs typeface="+mn-cs"/>
                </a:rPr>
                <a:t>𝒓</a:t>
              </a:r>
              <a:r>
                <a:rPr lang="es-MX" sz="1400" b="1" i="0">
                  <a:latin typeface="Cambria Math" panose="02040503050406030204" pitchFamily="18" charset="0"/>
                </a:rPr>
                <a:t>=</a:t>
              </a:r>
              <a:r>
                <a:rPr lang="es-MX" sz="1100" b="1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−(𝐦⋅𝐯^𝟐)/𝑭_𝒆 </a:t>
              </a:r>
              <a:endParaRPr lang="es-MX" sz="1100" b="1"/>
            </a:p>
          </xdr:txBody>
        </xdr:sp>
      </mc:Fallback>
    </mc:AlternateContent>
    <xdr:clientData/>
  </xdr:oneCellAnchor>
  <xdr:twoCellAnchor editAs="oneCell">
    <xdr:from>
      <xdr:col>14</xdr:col>
      <xdr:colOff>571380</xdr:colOff>
      <xdr:row>0</xdr:row>
      <xdr:rowOff>528487</xdr:rowOff>
    </xdr:from>
    <xdr:to>
      <xdr:col>25</xdr:col>
      <xdr:colOff>193475</xdr:colOff>
      <xdr:row>53</xdr:row>
      <xdr:rowOff>6660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BD07EBC0-0A60-4758-8779-68A957A32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90677" y="528487"/>
          <a:ext cx="7971353" cy="10848642"/>
        </a:xfrm>
        <a:prstGeom prst="rect">
          <a:avLst/>
        </a:prstGeom>
      </xdr:spPr>
    </xdr:pic>
    <xdr:clientData/>
  </xdr:twoCellAnchor>
  <xdr:twoCellAnchor>
    <xdr:from>
      <xdr:col>2</xdr:col>
      <xdr:colOff>690077</xdr:colOff>
      <xdr:row>181</xdr:row>
      <xdr:rowOff>184668</xdr:rowOff>
    </xdr:from>
    <xdr:to>
      <xdr:col>5</xdr:col>
      <xdr:colOff>738674</xdr:colOff>
      <xdr:row>186</xdr:row>
      <xdr:rowOff>140178</xdr:rowOff>
    </xdr:to>
    <xdr:sp macro="" textlink="">
      <xdr:nvSpPr>
        <xdr:cNvPr id="66" name="CuadroTexto 65">
          <a:extLst>
            <a:ext uri="{FF2B5EF4-FFF2-40B4-BE49-F238E27FC236}">
              <a16:creationId xmlns:a16="http://schemas.microsoft.com/office/drawing/2014/main" id="{BD500B8C-31A1-4A0D-B512-1A1DCDFD7062}"/>
            </a:ext>
          </a:extLst>
        </xdr:cNvPr>
        <xdr:cNvSpPr txBox="1"/>
      </xdr:nvSpPr>
      <xdr:spPr>
        <a:xfrm>
          <a:off x="2701990" y="39450995"/>
          <a:ext cx="2692271" cy="927448"/>
        </a:xfrm>
        <a:prstGeom prst="rect">
          <a:avLst/>
        </a:prstGeom>
        <a:solidFill>
          <a:srgbClr val="B7FFFF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400"/>
            <a:t>Hemos encontrado los valores de</a:t>
          </a:r>
          <a:endParaRPr lang="es-MX" sz="1400" baseline="0"/>
        </a:p>
        <a:p>
          <a:r>
            <a:rPr lang="es-MX" sz="1400" baseline="0"/>
            <a:t> Z= 7</a:t>
          </a:r>
        </a:p>
        <a:p>
          <a:r>
            <a:rPr lang="es-MX" sz="1400" baseline="0"/>
            <a:t>n= 7</a:t>
          </a:r>
        </a:p>
      </xdr:txBody>
    </xdr:sp>
    <xdr:clientData/>
  </xdr:twoCellAnchor>
  <xdr:twoCellAnchor editAs="oneCell">
    <xdr:from>
      <xdr:col>11</xdr:col>
      <xdr:colOff>759022</xdr:colOff>
      <xdr:row>0</xdr:row>
      <xdr:rowOff>0</xdr:rowOff>
    </xdr:from>
    <xdr:to>
      <xdr:col>12</xdr:col>
      <xdr:colOff>654842</xdr:colOff>
      <xdr:row>0</xdr:row>
      <xdr:rowOff>654843</xdr:rowOff>
    </xdr:to>
    <xdr:pic>
      <xdr:nvPicPr>
        <xdr:cNvPr id="69" name="Imagen 68">
          <a:hlinkClick xmlns:r="http://schemas.openxmlformats.org/officeDocument/2006/relationships" r:id="rId5" tooltip="ÍNDICE"/>
          <a:extLst>
            <a:ext uri="{FF2B5EF4-FFF2-40B4-BE49-F238E27FC236}">
              <a16:creationId xmlns:a16="http://schemas.microsoft.com/office/drawing/2014/main" id="{8C1E7DA3-3269-48D6-9094-9548127BA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1249" y="0"/>
          <a:ext cx="654843" cy="6548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803</xdr:colOff>
      <xdr:row>33</xdr:row>
      <xdr:rowOff>17860</xdr:rowOff>
    </xdr:from>
    <xdr:to>
      <xdr:col>8</xdr:col>
      <xdr:colOff>756980</xdr:colOff>
      <xdr:row>40</xdr:row>
      <xdr:rowOff>135202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6A98E6A-1935-4AD0-A57C-F29CEE609C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64552" b="15852"/>
        <a:stretch/>
      </xdr:blipFill>
      <xdr:spPr>
        <a:xfrm>
          <a:off x="2404034" y="6436245"/>
          <a:ext cx="5015127" cy="1491516"/>
        </a:xfrm>
        <a:prstGeom prst="rect">
          <a:avLst/>
        </a:prstGeom>
      </xdr:spPr>
    </xdr:pic>
    <xdr:clientData/>
  </xdr:twoCellAnchor>
  <xdr:twoCellAnchor editAs="oneCell">
    <xdr:from>
      <xdr:col>3</xdr:col>
      <xdr:colOff>27294</xdr:colOff>
      <xdr:row>89</xdr:row>
      <xdr:rowOff>21359</xdr:rowOff>
    </xdr:from>
    <xdr:to>
      <xdr:col>8</xdr:col>
      <xdr:colOff>720725</xdr:colOff>
      <xdr:row>94</xdr:row>
      <xdr:rowOff>186305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C9C9F1C0-3E1B-4DFF-9A62-D9185DD689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85184"/>
        <a:stretch/>
      </xdr:blipFill>
      <xdr:spPr>
        <a:xfrm>
          <a:off x="2434057" y="17004774"/>
          <a:ext cx="4962870" cy="1100437"/>
        </a:xfrm>
        <a:prstGeom prst="rect">
          <a:avLst/>
        </a:prstGeom>
      </xdr:spPr>
    </xdr:pic>
    <xdr:clientData/>
  </xdr:twoCellAnchor>
  <xdr:twoCellAnchor editAs="oneCell">
    <xdr:from>
      <xdr:col>3</xdr:col>
      <xdr:colOff>20170</xdr:colOff>
      <xdr:row>2</xdr:row>
      <xdr:rowOff>51547</xdr:rowOff>
    </xdr:from>
    <xdr:to>
      <xdr:col>9</xdr:col>
      <xdr:colOff>694695</xdr:colOff>
      <xdr:row>8</xdr:row>
      <xdr:rowOff>27374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0348BE0-7B6E-42EF-9F97-79D8B3CAF5EF}"/>
            </a:ext>
            <a:ext uri="{147F2762-F138-4A5C-976F-8EAC2B608ADB}">
              <a16:predDERef xmlns:a16="http://schemas.microsoft.com/office/drawing/2014/main" pred="{C9C9F1C0-3E1B-4DFF-9A62-D9185DD689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901" t="48446" r="940" b="39856"/>
        <a:stretch/>
      </xdr:blipFill>
      <xdr:spPr>
        <a:xfrm>
          <a:off x="2423401" y="798893"/>
          <a:ext cx="6053849" cy="1121095"/>
        </a:xfrm>
        <a:prstGeom prst="rect">
          <a:avLst/>
        </a:prstGeom>
      </xdr:spPr>
    </xdr:pic>
    <xdr:clientData/>
  </xdr:twoCellAnchor>
  <xdr:oneCellAnchor>
    <xdr:from>
      <xdr:col>3</xdr:col>
      <xdr:colOff>58542</xdr:colOff>
      <xdr:row>10</xdr:row>
      <xdr:rowOff>86173</xdr:rowOff>
    </xdr:from>
    <xdr:ext cx="1751857" cy="6538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CuadroTexto 4">
              <a:extLst>
                <a:ext uri="{FF2B5EF4-FFF2-40B4-BE49-F238E27FC236}">
                  <a16:creationId xmlns:a16="http://schemas.microsoft.com/office/drawing/2014/main" id="{526D8ADC-E47F-41B8-AE24-015BBF052E47}"/>
                </a:ext>
              </a:extLst>
            </xdr:cNvPr>
            <xdr:cNvSpPr txBox="1"/>
          </xdr:nvSpPr>
          <xdr:spPr>
            <a:xfrm>
              <a:off x="2461773" y="2474750"/>
              <a:ext cx="1751857" cy="653847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s-MX" sz="18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𝐸</m:t>
                        </m:r>
                      </m:e>
                      <m:sub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𝑝</m:t>
                        </m:r>
                      </m:sub>
                    </m:sSub>
                    <m:r>
                      <a:rPr lang="es-MX" sz="1800" i="0">
                        <a:latin typeface="Cambria Math" panose="02040503050406030204" pitchFamily="18" charset="0"/>
                      </a:rPr>
                      <m:t>=−</m:t>
                    </m:r>
                    <m:f>
                      <m:fPr>
                        <m:ctrlPr>
                          <a:rPr lang="es-MX" sz="18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MX" sz="1800" b="0" i="0">
                            <a:latin typeface="Cambria Math" panose="02040503050406030204" pitchFamily="18" charset="0"/>
                          </a:rPr>
                          <m:t>Z</m:t>
                        </m:r>
                        <m:r>
                          <a:rPr lang="es-MX" sz="1800" i="0">
                            <a:latin typeface="Cambria Math" panose="02040503050406030204" pitchFamily="18" charset="0"/>
                          </a:rPr>
                          <m:t>⋅</m:t>
                        </m:r>
                        <m:sSup>
                          <m:sSupPr>
                            <m:ctrlPr>
                              <a:rPr lang="es-MX" sz="180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es-MX" sz="1800" i="0">
                                <a:latin typeface="Cambria Math" panose="02040503050406030204" pitchFamily="18" charset="0"/>
                              </a:rPr>
                              <m:t>ⅇ</m:t>
                            </m:r>
                          </m:e>
                          <m:sup>
                            <m:r>
                              <a:rPr lang="es-MX" sz="1800" i="0">
                                <a:latin typeface="Cambria Math" panose="02040503050406030204" pitchFamily="18" charset="0"/>
                              </a:rPr>
                              <m:t>2</m:t>
                            </m:r>
                          </m:sup>
                        </m:sSup>
                        <m:r>
                          <a:rPr lang="es-MX" sz="18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800" i="1">
                            <a:latin typeface="Cambria Math" panose="02040503050406030204" pitchFamily="18" charset="0"/>
                          </a:rPr>
                          <m:t>𝑘</m:t>
                        </m:r>
                      </m:num>
                      <m:den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𝑟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5" name="CuadroTexto 4">
              <a:extLst>
                <a:ext uri="{FF2B5EF4-FFF2-40B4-BE49-F238E27FC236}">
                  <a16:creationId xmlns:a16="http://schemas.microsoft.com/office/drawing/2014/main" id="{526D8ADC-E47F-41B8-AE24-015BBF052E47}"/>
                </a:ext>
              </a:extLst>
            </xdr:cNvPr>
            <xdr:cNvSpPr txBox="1"/>
          </xdr:nvSpPr>
          <xdr:spPr>
            <a:xfrm>
              <a:off x="2461773" y="2474750"/>
              <a:ext cx="1751857" cy="653847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:r>
                <a:rPr lang="es-MX" sz="1800" b="0" i="0">
                  <a:latin typeface="Cambria Math" panose="02040503050406030204" pitchFamily="18" charset="0"/>
                </a:rPr>
                <a:t>𝐸_𝑝</a:t>
              </a:r>
              <a:r>
                <a:rPr lang="es-MX" sz="1800" i="0">
                  <a:latin typeface="Cambria Math" panose="02040503050406030204" pitchFamily="18" charset="0"/>
                </a:rPr>
                <a:t>=−(</a:t>
              </a:r>
              <a:r>
                <a:rPr lang="es-MX" sz="1800" b="0" i="0">
                  <a:latin typeface="Cambria Math" panose="02040503050406030204" pitchFamily="18" charset="0"/>
                </a:rPr>
                <a:t>Z</a:t>
              </a:r>
              <a:r>
                <a:rPr lang="es-MX" sz="1800" i="0">
                  <a:latin typeface="Cambria Math" panose="02040503050406030204" pitchFamily="18" charset="0"/>
                </a:rPr>
                <a:t>⋅ⅇ^2⋅𝑘)/</a:t>
              </a:r>
              <a:r>
                <a:rPr lang="es-MX" sz="1800" b="0" i="0">
                  <a:latin typeface="Cambria Math" panose="02040503050406030204" pitchFamily="18" charset="0"/>
                </a:rPr>
                <a:t>𝑟</a:t>
              </a:r>
              <a:endParaRPr lang="es-MX" sz="1100"/>
            </a:p>
          </xdr:txBody>
        </xdr:sp>
      </mc:Fallback>
    </mc:AlternateContent>
    <xdr:clientData/>
  </xdr:oneCellAnchor>
  <xdr:twoCellAnchor>
    <xdr:from>
      <xdr:col>5</xdr:col>
      <xdr:colOff>494329</xdr:colOff>
      <xdr:row>10</xdr:row>
      <xdr:rowOff>149868</xdr:rowOff>
    </xdr:from>
    <xdr:to>
      <xdr:col>7</xdr:col>
      <xdr:colOff>749559</xdr:colOff>
      <xdr:row>12</xdr:row>
      <xdr:rowOff>169598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BF002686-4019-4664-B151-1174020647AA}"/>
            </a:ext>
          </a:extLst>
        </xdr:cNvPr>
        <xdr:cNvSpPr txBox="1"/>
      </xdr:nvSpPr>
      <xdr:spPr>
        <a:xfrm>
          <a:off x="4421560" y="2538445"/>
          <a:ext cx="1779230" cy="430038"/>
        </a:xfrm>
        <a:prstGeom prst="rect">
          <a:avLst/>
        </a:prstGeom>
        <a:solidFill>
          <a:srgbClr val="FFE7FF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1100" b="0" baseline="0"/>
            <a:t>Despejando  </a:t>
          </a:r>
          <a:r>
            <a:rPr lang="es-MX" sz="1600" b="1" baseline="0"/>
            <a:t>Z .</a:t>
          </a:r>
          <a:endParaRPr lang="es-MX" sz="600" baseline="0">
            <a:solidFill>
              <a:schemeClr val="dk1"/>
            </a:solidFill>
            <a:latin typeface="+mn-lt"/>
            <a:ea typeface="+mn-ea"/>
            <a:cs typeface="+mn-cs"/>
          </a:endParaRPr>
        </a:p>
      </xdr:txBody>
    </xdr:sp>
    <xdr:clientData/>
  </xdr:twoCellAnchor>
  <xdr:oneCellAnchor>
    <xdr:from>
      <xdr:col>8</xdr:col>
      <xdr:colOff>251370</xdr:colOff>
      <xdr:row>10</xdr:row>
      <xdr:rowOff>47599</xdr:rowOff>
    </xdr:from>
    <xdr:ext cx="1579022" cy="69082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CuadroTexto 6">
              <a:extLst>
                <a:ext uri="{FF2B5EF4-FFF2-40B4-BE49-F238E27FC236}">
                  <a16:creationId xmlns:a16="http://schemas.microsoft.com/office/drawing/2014/main" id="{DE663317-9199-4BB6-BAA1-46D40A9A1959}"/>
                </a:ext>
              </a:extLst>
            </xdr:cNvPr>
            <xdr:cNvSpPr txBox="1"/>
          </xdr:nvSpPr>
          <xdr:spPr>
            <a:xfrm>
              <a:off x="6464601" y="2436176"/>
              <a:ext cx="1579022" cy="690823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ctr">
              <a:noAutofit/>
            </a:bodyPr>
            <a:lstStyle/>
            <a:p>
              <a:pPr algn="ctr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1800" b="0" i="0">
                        <a:latin typeface="Cambria Math" panose="02040503050406030204" pitchFamily="18" charset="0"/>
                      </a:rPr>
                      <m:t>Z</m:t>
                    </m:r>
                    <m:r>
                      <a:rPr lang="es-MX" sz="1800" i="0">
                        <a:latin typeface="Cambria Math" panose="02040503050406030204" pitchFamily="18" charset="0"/>
                      </a:rPr>
                      <m:t>=−</m:t>
                    </m:r>
                    <m:f>
                      <m:fPr>
                        <m:ctrlPr>
                          <a:rPr lang="es-MX" sz="18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s-MX" sz="180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𝐸</m:t>
                            </m:r>
                          </m:e>
                          <m:sub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𝑝</m:t>
                            </m:r>
                          </m:sub>
                        </m:sSub>
                        <m:r>
                          <a:rPr lang="es-MX" sz="18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𝑟</m:t>
                        </m:r>
                      </m:num>
                      <m:den>
                        <m:sSup>
                          <m:sSupPr>
                            <m:ctrlPr>
                              <a:rPr lang="es-MX" sz="180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𝑒</m:t>
                            </m:r>
                          </m:e>
                          <m:sup>
                            <m:r>
                              <a:rPr lang="es-MX" sz="18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p>
                        </m:sSup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800" b="0" i="1">
                            <a:latin typeface="Cambria Math" panose="02040503050406030204" pitchFamily="18" charset="0"/>
                          </a:rPr>
                          <m:t>𝑘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7" name="CuadroTexto 6">
              <a:extLst>
                <a:ext uri="{FF2B5EF4-FFF2-40B4-BE49-F238E27FC236}">
                  <a16:creationId xmlns:a16="http://schemas.microsoft.com/office/drawing/2014/main" id="{DE663317-9199-4BB6-BAA1-46D40A9A1959}"/>
                </a:ext>
              </a:extLst>
            </xdr:cNvPr>
            <xdr:cNvSpPr txBox="1"/>
          </xdr:nvSpPr>
          <xdr:spPr>
            <a:xfrm>
              <a:off x="6464601" y="2436176"/>
              <a:ext cx="1579022" cy="690823"/>
            </a:xfrm>
            <a:prstGeom prst="rect">
              <a:avLst/>
            </a:prstGeom>
            <a:solidFill>
              <a:srgbClr val="E7E7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ctr">
              <a:noAutofit/>
            </a:bodyPr>
            <a:lstStyle/>
            <a:p>
              <a:pPr algn="ctr"/>
              <a:r>
                <a:rPr lang="es-MX" sz="1800" b="0" i="0">
                  <a:latin typeface="Cambria Math" panose="02040503050406030204" pitchFamily="18" charset="0"/>
                </a:rPr>
                <a:t>Z</a:t>
              </a:r>
              <a:r>
                <a:rPr lang="es-MX" sz="1800" i="0">
                  <a:latin typeface="Cambria Math" panose="02040503050406030204" pitchFamily="18" charset="0"/>
                </a:rPr>
                <a:t>=−(</a:t>
              </a:r>
              <a:r>
                <a:rPr lang="es-MX" sz="1800" b="0" i="0">
                  <a:latin typeface="Cambria Math" panose="02040503050406030204" pitchFamily="18" charset="0"/>
                </a:rPr>
                <a:t>𝐸_𝑝</a:t>
              </a:r>
              <a:r>
                <a:rPr lang="es-MX" sz="1800" i="0">
                  <a:latin typeface="Cambria Math" panose="02040503050406030204" pitchFamily="18" charset="0"/>
                </a:rPr>
                <a:t>⋅</a:t>
              </a:r>
              <a:r>
                <a:rPr lang="es-MX" sz="1800" b="0" i="0">
                  <a:latin typeface="Cambria Math" panose="02040503050406030204" pitchFamily="18" charset="0"/>
                </a:rPr>
                <a:t>𝑟)/(𝑒^2⋅𝑘)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6</xdr:col>
      <xdr:colOff>96102</xdr:colOff>
      <xdr:row>19</xdr:row>
      <xdr:rowOff>40895</xdr:rowOff>
    </xdr:from>
    <xdr:to>
      <xdr:col>8</xdr:col>
      <xdr:colOff>437547</xdr:colOff>
      <xdr:row>25</xdr:row>
      <xdr:rowOff>7668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1A76D44-52C3-4AAB-B159-A99D12AB50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6551" t="16335" r="14418" b="69592"/>
        <a:stretch/>
      </xdr:blipFill>
      <xdr:spPr>
        <a:xfrm>
          <a:off x="4785333" y="4261203"/>
          <a:ext cx="2202165" cy="1109773"/>
        </a:xfrm>
        <a:prstGeom prst="rect">
          <a:avLst/>
        </a:prstGeom>
      </xdr:spPr>
    </xdr:pic>
    <xdr:clientData/>
  </xdr:twoCellAnchor>
  <xdr:twoCellAnchor editAs="oneCell">
    <xdr:from>
      <xdr:col>3</xdr:col>
      <xdr:colOff>44303</xdr:colOff>
      <xdr:row>119</xdr:row>
      <xdr:rowOff>66452</xdr:rowOff>
    </xdr:from>
    <xdr:to>
      <xdr:col>8</xdr:col>
      <xdr:colOff>737734</xdr:colOff>
      <xdr:row>124</xdr:row>
      <xdr:rowOff>177207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96031B17-F1E2-4FF3-ACD3-2513CF8D20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9112" b="66813"/>
        <a:stretch/>
      </xdr:blipFill>
      <xdr:spPr>
        <a:xfrm>
          <a:off x="2447704" y="24388429"/>
          <a:ext cx="4965672" cy="1052181"/>
        </a:xfrm>
        <a:prstGeom prst="rect">
          <a:avLst/>
        </a:prstGeom>
      </xdr:spPr>
    </xdr:pic>
    <xdr:clientData/>
  </xdr:twoCellAnchor>
  <xdr:twoCellAnchor editAs="oneCell">
    <xdr:from>
      <xdr:col>14</xdr:col>
      <xdr:colOff>590933</xdr:colOff>
      <xdr:row>165</xdr:row>
      <xdr:rowOff>154200</xdr:rowOff>
    </xdr:from>
    <xdr:to>
      <xdr:col>25</xdr:col>
      <xdr:colOff>163712</xdr:colOff>
      <xdr:row>218</xdr:row>
      <xdr:rowOff>120076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0A06E3D-AF63-4E5A-A94B-27ED0880B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65194" y="33513348"/>
          <a:ext cx="7907154" cy="10529967"/>
        </a:xfrm>
        <a:prstGeom prst="rect">
          <a:avLst/>
        </a:prstGeom>
      </xdr:spPr>
    </xdr:pic>
    <xdr:clientData/>
  </xdr:twoCellAnchor>
  <xdr:twoCellAnchor editAs="oneCell">
    <xdr:from>
      <xdr:col>13</xdr:col>
      <xdr:colOff>9921</xdr:colOff>
      <xdr:row>1</xdr:row>
      <xdr:rowOff>257969</xdr:rowOff>
    </xdr:from>
    <xdr:to>
      <xdr:col>13</xdr:col>
      <xdr:colOff>709412</xdr:colOff>
      <xdr:row>5</xdr:row>
      <xdr:rowOff>105081</xdr:rowOff>
    </xdr:to>
    <xdr:pic>
      <xdr:nvPicPr>
        <xdr:cNvPr id="14" name="Imagen 13">
          <a:hlinkClick xmlns:r="http://schemas.openxmlformats.org/officeDocument/2006/relationships" r:id="rId5" tooltip="ÍNDICE"/>
          <a:extLst>
            <a:ext uri="{FF2B5EF4-FFF2-40B4-BE49-F238E27FC236}">
              <a16:creationId xmlns:a16="http://schemas.microsoft.com/office/drawing/2014/main" id="{7F8D6C80-E148-4B0D-AD23-53027B30C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89765" y="744141"/>
          <a:ext cx="699491" cy="680549"/>
        </a:xfrm>
        <a:prstGeom prst="rect">
          <a:avLst/>
        </a:prstGeom>
      </xdr:spPr>
    </xdr:pic>
    <xdr:clientData/>
  </xdr:twoCellAnchor>
  <xdr:twoCellAnchor editAs="oneCell">
    <xdr:from>
      <xdr:col>3</xdr:col>
      <xdr:colOff>38921</xdr:colOff>
      <xdr:row>165</xdr:row>
      <xdr:rowOff>71134</xdr:rowOff>
    </xdr:from>
    <xdr:to>
      <xdr:col>11</xdr:col>
      <xdr:colOff>263630</xdr:colOff>
      <xdr:row>171</xdr:row>
      <xdr:rowOff>94289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BA07FE1-6DBA-4054-AC65-7A9BC961C692}"/>
            </a:ext>
            <a:ext uri="{147F2762-F138-4A5C-976F-8EAC2B608ADB}">
              <a16:predDERef xmlns:a16="http://schemas.microsoft.com/office/drawing/2014/main" pred="{7F8D6C80-E148-4B0D-AD23-53027B30C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14696" y="34361134"/>
          <a:ext cx="7656892" cy="1190303"/>
        </a:xfrm>
        <a:prstGeom prst="rect">
          <a:avLst/>
        </a:prstGeom>
      </xdr:spPr>
    </xdr:pic>
    <xdr:clientData/>
  </xdr:twoCellAnchor>
  <xdr:twoCellAnchor>
    <xdr:from>
      <xdr:col>3</xdr:col>
      <xdr:colOff>7327</xdr:colOff>
      <xdr:row>8</xdr:row>
      <xdr:rowOff>212481</xdr:rowOff>
    </xdr:from>
    <xdr:to>
      <xdr:col>5</xdr:col>
      <xdr:colOff>424961</xdr:colOff>
      <xdr:row>10</xdr:row>
      <xdr:rowOff>124559</xdr:rowOff>
    </xdr:to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F2BC747E-3F54-43A9-9620-BECD3D0EDEFF}"/>
            </a:ext>
          </a:extLst>
        </xdr:cNvPr>
        <xdr:cNvSpPr txBox="1"/>
      </xdr:nvSpPr>
      <xdr:spPr>
        <a:xfrm>
          <a:off x="2410558" y="2139462"/>
          <a:ext cx="1941634" cy="37367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100"/>
            <a:t>Para encontras  Z  usaremos </a:t>
          </a:r>
        </a:p>
      </xdr:txBody>
    </xdr:sp>
    <xdr:clientData/>
  </xdr:twoCellAnchor>
  <xdr:twoCellAnchor>
    <xdr:from>
      <xdr:col>6</xdr:col>
      <xdr:colOff>168519</xdr:colOff>
      <xdr:row>15</xdr:row>
      <xdr:rowOff>109903</xdr:rowOff>
    </xdr:from>
    <xdr:to>
      <xdr:col>10</xdr:col>
      <xdr:colOff>324969</xdr:colOff>
      <xdr:row>18</xdr:row>
      <xdr:rowOff>185238</xdr:rowOff>
    </xdr:to>
    <xdr:sp macro="" textlink="">
      <xdr:nvSpPr>
        <xdr:cNvPr id="16" name="CuadroTexto 15">
          <a:extLst>
            <a:ext uri="{FF2B5EF4-FFF2-40B4-BE49-F238E27FC236}">
              <a16:creationId xmlns:a16="http://schemas.microsoft.com/office/drawing/2014/main" id="{C61EA059-FE09-448C-A7C1-E60CA77CC378}"/>
            </a:ext>
          </a:extLst>
        </xdr:cNvPr>
        <xdr:cNvSpPr txBox="1"/>
      </xdr:nvSpPr>
      <xdr:spPr>
        <a:xfrm>
          <a:off x="4857750" y="3568211"/>
          <a:ext cx="3204450" cy="64683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100"/>
            <a:t>Buscando en nuestra</a:t>
          </a:r>
          <a:r>
            <a:rPr lang="es-MX" sz="1100" baseline="0"/>
            <a:t> tabla periódica, Z =6 concluimos que se trata del Carbon (C) siendo </a:t>
          </a:r>
          <a:r>
            <a:rPr lang="es-MX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(C</a:t>
          </a:r>
          <a:r>
            <a:rPr lang="es-MX" sz="1100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5+</a:t>
          </a:r>
          <a:r>
            <a:rPr lang="es-MX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 por ser un ion hidrogenoide.</a:t>
          </a:r>
          <a:endParaRPr lang="es-MX" sz="1100" baseline="0"/>
        </a:p>
      </xdr:txBody>
    </xdr:sp>
    <xdr:clientData/>
  </xdr:twoCellAnchor>
  <xdr:twoCellAnchor editAs="oneCell">
    <xdr:from>
      <xdr:col>3</xdr:col>
      <xdr:colOff>20909</xdr:colOff>
      <xdr:row>66</xdr:row>
      <xdr:rowOff>28151</xdr:rowOff>
    </xdr:from>
    <xdr:to>
      <xdr:col>8</xdr:col>
      <xdr:colOff>977815</xdr:colOff>
      <xdr:row>71</xdr:row>
      <xdr:rowOff>75503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687EC0FC-EAD4-4216-942C-D29986836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27672" y="12342615"/>
          <a:ext cx="5226345" cy="991347"/>
        </a:xfrm>
        <a:prstGeom prst="rect">
          <a:avLst/>
        </a:prstGeom>
      </xdr:spPr>
    </xdr:pic>
    <xdr:clientData/>
  </xdr:twoCellAnchor>
  <xdr:oneCellAnchor>
    <xdr:from>
      <xdr:col>3</xdr:col>
      <xdr:colOff>432510</xdr:colOff>
      <xdr:row>81</xdr:row>
      <xdr:rowOff>97016</xdr:rowOff>
    </xdr:from>
    <xdr:ext cx="1275546" cy="46390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CuadroTexto 17">
              <a:extLst>
                <a:ext uri="{FF2B5EF4-FFF2-40B4-BE49-F238E27FC236}">
                  <a16:creationId xmlns:a16="http://schemas.microsoft.com/office/drawing/2014/main" id="{3FA24296-84B7-4059-97A7-9AAF3B8B4407}"/>
                </a:ext>
              </a:extLst>
            </xdr:cNvPr>
            <xdr:cNvSpPr txBox="1"/>
          </xdr:nvSpPr>
          <xdr:spPr>
            <a:xfrm>
              <a:off x="2839273" y="15583645"/>
              <a:ext cx="1275546" cy="46390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 i="1">
                        <a:latin typeface="Cambria Math" panose="02040503050406030204" pitchFamily="18" charset="0"/>
                      </a:rPr>
                      <m:t>𝑣</m:t>
                    </m:r>
                    <m:r>
                      <a:rPr lang="es-MX" sz="110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MX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s-MX" sz="1100" i="0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s-MX" sz="110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100" i="1">
                            <a:latin typeface="Cambria Math" panose="02040503050406030204" pitchFamily="18" charset="0"/>
                          </a:rPr>
                          <m:t>𝜋</m:t>
                        </m:r>
                        <m:r>
                          <a:rPr lang="es-MX" sz="11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100" i="1">
                            <a:latin typeface="Cambria Math" panose="02040503050406030204" pitchFamily="18" charset="0"/>
                          </a:rPr>
                          <m:t>𝑍</m:t>
                        </m:r>
                        <m:r>
                          <a:rPr lang="es-MX" sz="1100" i="0">
                            <a:latin typeface="Cambria Math" panose="02040503050406030204" pitchFamily="18" charset="0"/>
                          </a:rPr>
                          <m:t>⋅</m:t>
                        </m:r>
                        <m:sSup>
                          <m:sSupPr>
                            <m:ctrlPr>
                              <a:rPr lang="es-MX" sz="110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es-MX" sz="1100" i="0">
                                <a:latin typeface="Cambria Math" panose="02040503050406030204" pitchFamily="18" charset="0"/>
                              </a:rPr>
                              <m:t>ⅇ</m:t>
                            </m:r>
                          </m:e>
                          <m:sup>
                            <m:r>
                              <a:rPr lang="es-MX" sz="1100" i="0">
                                <a:latin typeface="Cambria Math" panose="02040503050406030204" pitchFamily="18" charset="0"/>
                              </a:rPr>
                              <m:t>2</m:t>
                            </m:r>
                          </m:sup>
                        </m:sSup>
                        <m:r>
                          <a:rPr lang="es-MX" sz="11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100" i="1">
                            <a:latin typeface="Cambria Math" panose="02040503050406030204" pitchFamily="18" charset="0"/>
                          </a:rPr>
                          <m:t>𝑘</m:t>
                        </m:r>
                      </m:num>
                      <m:den>
                        <m:r>
                          <a:rPr lang="es-MX" sz="110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s-MX" sz="11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419" sz="1100" b="0" i="1">
                            <a:latin typeface="Cambria Math" panose="02040503050406030204" pitchFamily="18" charset="0"/>
                          </a:rPr>
                          <m:t>h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18" name="CuadroTexto 17">
              <a:extLst>
                <a:ext uri="{FF2B5EF4-FFF2-40B4-BE49-F238E27FC236}">
                  <a16:creationId xmlns:a16="http://schemas.microsoft.com/office/drawing/2014/main" id="{3FA24296-84B7-4059-97A7-9AAF3B8B4407}"/>
                </a:ext>
              </a:extLst>
            </xdr:cNvPr>
            <xdr:cNvSpPr txBox="1"/>
          </xdr:nvSpPr>
          <xdr:spPr>
            <a:xfrm>
              <a:off x="2839273" y="15583645"/>
              <a:ext cx="1275546" cy="46390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:r>
                <a:rPr lang="es-MX" sz="1100" i="0">
                  <a:latin typeface="Cambria Math" panose="02040503050406030204" pitchFamily="18" charset="0"/>
                </a:rPr>
                <a:t>𝑣=(2</a:t>
              </a:r>
              <a:r>
                <a:rPr lang="es-MX" sz="110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⋅</a:t>
              </a:r>
              <a:r>
                <a:rPr lang="es-MX" sz="1100" i="0">
                  <a:latin typeface="Cambria Math" panose="02040503050406030204" pitchFamily="18" charset="0"/>
                </a:rPr>
                <a:t>𝜋⋅𝑍⋅ⅇ^2⋅𝑘)/(𝑛⋅</a:t>
              </a:r>
              <a:r>
                <a:rPr lang="es-419" sz="1100" b="0" i="0">
                  <a:latin typeface="Cambria Math" panose="02040503050406030204" pitchFamily="18" charset="0"/>
                </a:rPr>
                <a:t>ℎ</a:t>
              </a:r>
              <a:r>
                <a:rPr lang="es-MX" sz="1100" b="0" i="0">
                  <a:latin typeface="Cambria Math" panose="02040503050406030204" pitchFamily="18" charset="0"/>
                </a:rPr>
                <a:t>)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3</xdr:col>
      <xdr:colOff>49658</xdr:colOff>
      <xdr:row>75</xdr:row>
      <xdr:rowOff>92315</xdr:rowOff>
    </xdr:from>
    <xdr:ext cx="1998612" cy="7328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CuadroTexto 20">
              <a:extLst>
                <a:ext uri="{FF2B5EF4-FFF2-40B4-BE49-F238E27FC236}">
                  <a16:creationId xmlns:a16="http://schemas.microsoft.com/office/drawing/2014/main" id="{BE71590E-5B3E-460A-94F0-3162261E1B27}"/>
                </a:ext>
              </a:extLst>
            </xdr:cNvPr>
            <xdr:cNvSpPr txBox="1"/>
          </xdr:nvSpPr>
          <xdr:spPr>
            <a:xfrm>
              <a:off x="2456421" y="14252248"/>
              <a:ext cx="1998612" cy="7328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1200" baseline="0"/>
                <a:t> </a:t>
              </a:r>
              <a14:m>
                <m:oMath xmlns:m="http://schemas.openxmlformats.org/officeDocument/2006/math">
                  <m:f>
                    <m:fPr>
                      <m:ctrlPr>
                        <a:rPr lang="es-MX" sz="20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20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</m:t>
                      </m:r>
                    </m:num>
                    <m:den>
                      <m:sSubSup>
                        <m:sSubSupPr>
                          <m:ctrlPr>
                            <a:rPr lang="es-MX" sz="20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SupPr>
                        <m:e>
                          <m:r>
                            <a:rPr lang="es-MX" sz="20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e>
                        <m:sub>
                          <m:r>
                            <a:rPr lang="es-MX" sz="2000" i="1" baseline="-2500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𝐴</m:t>
                          </m:r>
                        </m:sub>
                        <m:sup>
                          <m:r>
                            <a:rPr lang="es-MX" sz="20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bSup>
                    </m:den>
                  </m:f>
                  <m:r>
                    <a:rPr lang="es-MX" sz="2000" i="1" baseline="0">
                      <a:solidFill>
                        <a:schemeClr val="tx1"/>
                      </a:solidFill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r>
                    <a:rPr lang="es-MX" sz="1400" i="1" baseline="0">
                      <a:solidFill>
                        <a:schemeClr val="tx1"/>
                      </a:solidFill>
                      <a:latin typeface="Cambria Math" panose="02040503050406030204" pitchFamily="18" charset="0"/>
                      <a:ea typeface="+mn-ea"/>
                      <a:cs typeface="+mn-cs"/>
                    </a:rPr>
                    <m:t>−</m:t>
                  </m:r>
                  <m:f>
                    <m:fPr>
                      <m:ctrlP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</m:t>
                      </m:r>
                    </m:num>
                    <m:den>
                      <m: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𝜆</m:t>
                      </m:r>
                      <m: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⋅</m:t>
                      </m:r>
                      <m: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𝑅𝐻</m:t>
                      </m:r>
                      <m: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⋅</m:t>
                      </m:r>
                      <m:sSup>
                        <m:sSupPr>
                          <m:ctrlPr>
                            <a:rPr lang="es-MX" sz="14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pPr>
                        <m:e>
                          <m:r>
                            <a:rPr lang="es-MX" sz="1400" b="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𝑍</m:t>
                          </m:r>
                        </m:e>
                        <m:sup>
                          <m:r>
                            <a:rPr lang="es-MX" sz="14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p>
                    </m:den>
                  </m:f>
                  <m:r>
                    <a:rPr lang="es-MX" sz="1400" i="1" baseline="0">
                      <a:solidFill>
                        <a:schemeClr val="tx1"/>
                      </a:solidFill>
                      <a:latin typeface="Cambria Math" panose="02040503050406030204" pitchFamily="18" charset="0"/>
                      <a:ea typeface="+mn-ea"/>
                      <a:cs typeface="+mn-cs"/>
                    </a:rPr>
                    <m:t>+</m:t>
                  </m:r>
                  <m:f>
                    <m:fPr>
                      <m:ctrlP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</m:t>
                      </m:r>
                    </m:num>
                    <m:den>
                      <m:sSubSup>
                        <m:sSubSupPr>
                          <m:ctrlPr>
                            <a:rPr lang="es-MX" sz="14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SupPr>
                        <m:e>
                          <m:r>
                            <a:rPr lang="es-MX" sz="14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e>
                        <m:sub>
                          <m:r>
                            <a:rPr lang="es-MX" sz="14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𝐵</m:t>
                          </m:r>
                        </m:sub>
                        <m:sup>
                          <m:r>
                            <a:rPr lang="es-MX" sz="1400" b="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bSup>
                    </m:den>
                  </m:f>
                </m:oMath>
              </a14:m>
              <a:endParaRPr lang="es-MX" sz="140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endParaRPr lang="es-MX" sz="1200" b="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endParaRPr lang="es-MX" sz="1200" b="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</xdr:txBody>
        </xdr:sp>
      </mc:Choice>
      <mc:Fallback xmlns="">
        <xdr:sp macro="" textlink="">
          <xdr:nvSpPr>
            <xdr:cNvPr id="21" name="CuadroTexto 20">
              <a:extLst>
                <a:ext uri="{FF2B5EF4-FFF2-40B4-BE49-F238E27FC236}">
                  <a16:creationId xmlns:a16="http://schemas.microsoft.com/office/drawing/2014/main" id="{BE71590E-5B3E-460A-94F0-3162261E1B27}"/>
                </a:ext>
              </a:extLst>
            </xdr:cNvPr>
            <xdr:cNvSpPr txBox="1"/>
          </xdr:nvSpPr>
          <xdr:spPr>
            <a:xfrm>
              <a:off x="2456421" y="14252248"/>
              <a:ext cx="1998612" cy="7328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1200" baseline="0"/>
                <a:t> </a:t>
              </a:r>
              <a:r>
                <a:rPr lang="es-MX" sz="20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1/(𝑛_</a:t>
              </a:r>
              <a:r>
                <a:rPr lang="es-MX" sz="2000" i="0" baseline="-2500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𝐴</a:t>
              </a:r>
              <a:r>
                <a:rPr lang="es-MX" sz="20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^2 )=</a:t>
              </a:r>
              <a:r>
                <a:rPr lang="es-MX" sz="14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−1/(𝜆⋅𝑅</a:t>
              </a:r>
              <a:r>
                <a:rPr lang="es-MX" sz="1400" b="0" i="0" baseline="-2500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𝐻</a:t>
              </a:r>
              <a:r>
                <a:rPr lang="es-MX" sz="14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⋅</a:t>
              </a:r>
              <a:r>
                <a:rPr lang="es-MX" sz="1400" b="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𝑍^</a:t>
              </a:r>
              <a:r>
                <a:rPr lang="es-MX" sz="14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2 )+1/(𝑛_𝐵^</a:t>
              </a:r>
              <a:r>
                <a:rPr lang="es-MX" sz="1400" b="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2 )</a:t>
              </a:r>
              <a:endParaRPr lang="es-MX" sz="140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endParaRPr lang="es-MX" sz="1200" b="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endParaRPr lang="es-MX" sz="1200" b="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</xdr:txBody>
        </xdr:sp>
      </mc:Fallback>
    </mc:AlternateContent>
    <xdr:clientData/>
  </xdr:oneCellAnchor>
  <xdr:oneCellAnchor>
    <xdr:from>
      <xdr:col>2</xdr:col>
      <xdr:colOff>491370</xdr:colOff>
      <xdr:row>175</xdr:row>
      <xdr:rowOff>24509</xdr:rowOff>
    </xdr:from>
    <xdr:ext cx="3774756" cy="205178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CuadroTexto 9">
              <a:extLst>
                <a:ext uri="{FF2B5EF4-FFF2-40B4-BE49-F238E27FC236}">
                  <a16:creationId xmlns:a16="http://schemas.microsoft.com/office/drawing/2014/main" id="{13FA6CE9-2806-4BC8-B951-09DE317333C5}"/>
                </a:ext>
              </a:extLst>
            </xdr:cNvPr>
            <xdr:cNvSpPr txBox="1"/>
          </xdr:nvSpPr>
          <xdr:spPr>
            <a:xfrm>
              <a:off x="2302462" y="36313417"/>
              <a:ext cx="3774756" cy="205178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spAutoFit/>
            </a:bodyPr>
            <a:lstStyle/>
            <a:p>
              <a:pPr algn="ctr"/>
              <a14:m>
                <m:oMath xmlns:m="http://schemas.openxmlformats.org/officeDocument/2006/math">
                  <m:r>
                    <a:rPr lang="es-MX" sz="2000" b="0" i="1">
                      <a:latin typeface="Cambria Math" panose="02040503050406030204" pitchFamily="18" charset="0"/>
                    </a:rPr>
                    <m:t>𝑓</m:t>
                  </m:r>
                  <m:r>
                    <a:rPr lang="es-MX" sz="2000" b="0" i="0">
                      <a:latin typeface="Cambria Math" panose="02040503050406030204" pitchFamily="18" charset="0"/>
                    </a:rPr>
                    <m:t>=</m:t>
                  </m:r>
                  <m:r>
                    <m:rPr>
                      <m:sty m:val="p"/>
                    </m:rPr>
                    <a:rPr lang="es-MX" sz="2000" b="0" i="0">
                      <a:latin typeface="Cambria Math" panose="02040503050406030204" pitchFamily="18" charset="0"/>
                    </a:rPr>
                    <m:t>RH</m:t>
                  </m:r>
                  <m:r>
                    <a:rPr lang="es-MX" sz="2000" b="0" i="0">
                      <a:latin typeface="Cambria Math" panose="02040503050406030204" pitchFamily="18" charset="0"/>
                    </a:rPr>
                    <m:t>⋅</m:t>
                  </m:r>
                  <m:r>
                    <m:rPr>
                      <m:sty m:val="p"/>
                    </m:rPr>
                    <a:rPr lang="es-MX" sz="2000" b="0" i="0">
                      <a:latin typeface="Cambria Math" panose="02040503050406030204" pitchFamily="18" charset="0"/>
                    </a:rPr>
                    <m:t>Z</m:t>
                  </m:r>
                  <m:r>
                    <a:rPr lang="es-MX" sz="2000" b="0" i="0" baseline="30000">
                      <a:latin typeface="Cambria Math" panose="02040503050406030204" pitchFamily="18" charset="0"/>
                    </a:rPr>
                    <m:t>2</m:t>
                  </m:r>
                  <m:r>
                    <a:rPr lang="es-MX" sz="20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⋅</m:t>
                  </m:r>
                  <m:r>
                    <m:rPr>
                      <m:sty m:val="p"/>
                    </m:rPr>
                    <a:rPr lang="es-MX" sz="20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c</m:t>
                  </m:r>
                  <m:r>
                    <a:rPr lang="es-MX" sz="2000" b="0" i="0">
                      <a:latin typeface="Cambria Math" panose="02040503050406030204" pitchFamily="18" charset="0"/>
                    </a:rPr>
                    <m:t>⋅(</m:t>
                  </m:r>
                  <m:f>
                    <m:fPr>
                      <m:ctrlPr>
                        <a:rPr lang="es-MX" sz="12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2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</m:t>
                      </m:r>
                    </m:num>
                    <m:den>
                      <m:sSubSup>
                        <m:sSubSupPr>
                          <m:ctrlPr>
                            <a:rPr lang="es-MX" sz="1200" b="0" i="1">
                              <a:solidFill>
                                <a:schemeClr val="tx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SupPr>
                        <m:e>
                          <m:r>
                            <a:rPr lang="es-MX" sz="1200" b="0" i="1">
                              <a:solidFill>
                                <a:schemeClr val="tx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e>
                        <m:sub>
                          <m:r>
                            <a:rPr lang="es-MX" sz="1200" b="0" i="1">
                              <a:solidFill>
                                <a:schemeClr val="tx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𝐵</m:t>
                          </m:r>
                        </m:sub>
                        <m:sup>
                          <m:r>
                            <a:rPr lang="es-MX" sz="1200" b="0" i="1">
                              <a:solidFill>
                                <a:schemeClr val="tx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bSup>
                    </m:den>
                  </m:f>
                  <m:r>
                    <a:rPr lang="es-MX" sz="1200" b="0" i="1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−</m:t>
                  </m:r>
                  <m:f>
                    <m:fPr>
                      <m:ctrlPr>
                        <a:rPr lang="es-MX" sz="12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2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</m:t>
                      </m:r>
                    </m:num>
                    <m:den>
                      <m:sSubSup>
                        <m:sSubSupPr>
                          <m:ctrlPr>
                            <a:rPr lang="es-MX" sz="1200" b="0" i="1">
                              <a:solidFill>
                                <a:schemeClr val="tx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SupPr>
                        <m:e>
                          <m:r>
                            <a:rPr lang="es-MX" sz="1200" b="0" i="1">
                              <a:solidFill>
                                <a:schemeClr val="tx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e>
                        <m:sub>
                          <m:r>
                            <a:rPr lang="es-MX" sz="1200" b="0" i="1">
                              <a:solidFill>
                                <a:schemeClr val="tx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𝐴</m:t>
                          </m:r>
                        </m:sub>
                        <m:sup>
                          <m:r>
                            <a:rPr lang="es-MX" sz="1200" b="0" i="1">
                              <a:solidFill>
                                <a:schemeClr val="tx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bSup>
                    </m:den>
                  </m:f>
                </m:oMath>
              </a14:m>
              <a:r>
                <a:rPr lang="es-MX" sz="1400" b="0"/>
                <a:t>)</a:t>
              </a:r>
            </a:p>
            <a:p>
              <a:pPr algn="ctr"/>
              <a:endParaRPr lang="es-MX" sz="1400" b="0"/>
            </a:p>
            <a:p>
              <a:endParaRPr lang="es-MX" sz="1400" b="0"/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ad>
                      <m:radPr>
                        <m:degHide m:val="on"/>
                        <m:ctrlPr>
                          <a:rPr lang="es-MX" sz="14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radPr>
                      <m:deg/>
                      <m:e>
                        <m:f>
                          <m:fPr>
                            <m:ctrlP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fPr>
                          <m:num>
                            <m: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𝑓</m:t>
                            </m:r>
                          </m:num>
                          <m:den>
                            <m: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𝑅</m:t>
                            </m:r>
                            <m:r>
                              <a:rPr lang="es-MX" sz="1400" b="0" i="1" baseline="-25000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𝐻</m:t>
                            </m:r>
                            <m: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∗</m:t>
                            </m:r>
                            <m: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𝑐</m:t>
                            </m:r>
                            <m: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∗(</m:t>
                            </m:r>
                            <m:f>
                              <m:fPr>
                                <m:ctrlPr>
                                  <a:rPr lang="es-MX" sz="14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fPr>
                              <m:num>
                                <m:r>
                                  <a:rPr lang="es-MX" sz="14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1</m:t>
                                </m:r>
                              </m:num>
                              <m:den>
                                <m:sSubSup>
                                  <m:sSubSupPr>
                                    <m:ctrlPr>
                                      <a:rPr lang="es-MX" sz="14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</m:ctrlPr>
                                  </m:sSubSupPr>
                                  <m:e>
                                    <m:r>
                                      <a:rPr lang="es-MX" sz="14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s-MX" sz="14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𝐵</m:t>
                                    </m:r>
                                  </m:sub>
                                  <m:sup>
                                    <m:r>
                                      <a:rPr lang="es-MX" sz="14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2</m:t>
                                    </m:r>
                                  </m:sup>
                                </m:sSubSup>
                              </m:den>
                            </m:f>
                            <m: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−</m:t>
                            </m:r>
                            <m:f>
                              <m:fPr>
                                <m:ctrlPr>
                                  <a:rPr lang="es-MX" sz="14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fPr>
                              <m:num>
                                <m:r>
                                  <a:rPr lang="es-MX" sz="14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1</m:t>
                                </m:r>
                              </m:num>
                              <m:den>
                                <m:sSubSup>
                                  <m:sSubSupPr>
                                    <m:ctrlPr>
                                      <a:rPr lang="es-MX" sz="14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</m:ctrlPr>
                                  </m:sSubSupPr>
                                  <m:e>
                                    <m:r>
                                      <a:rPr lang="es-MX" sz="14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s-MX" sz="14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𝐴</m:t>
                                    </m:r>
                                  </m:sub>
                                  <m:sup>
                                    <m:r>
                                      <a:rPr lang="es-MX" sz="14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2</m:t>
                                    </m:r>
                                  </m:sup>
                                </m:sSubSup>
                              </m:den>
                            </m:f>
                            <m:r>
                              <a:rPr lang="es-MX" sz="14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)</m:t>
                            </m:r>
                          </m:den>
                        </m:f>
                        <m:r>
                          <a:rPr lang="es-MX" sz="140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  </m:t>
                        </m:r>
                      </m:e>
                    </m:rad>
                    <m:r>
                      <a:rPr lang="es-MX" sz="14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r>
                      <m:rPr>
                        <m:sty m:val="p"/>
                      </m:rPr>
                      <a:rPr lang="es-MX" sz="1400" b="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Z</m:t>
                    </m:r>
                  </m:oMath>
                </m:oMathPara>
              </a14:m>
              <a:endParaRPr lang="es-MX" sz="1400" b="0">
                <a:effectLst/>
              </a:endParaRPr>
            </a:p>
            <a:p>
              <a:endParaRPr lang="es-MX" sz="1100"/>
            </a:p>
            <a:p>
              <a:endParaRPr lang="es-MX" sz="1100"/>
            </a:p>
          </xdr:txBody>
        </xdr:sp>
      </mc:Choice>
      <mc:Fallback xmlns="">
        <xdr:sp macro="" textlink="">
          <xdr:nvSpPr>
            <xdr:cNvPr id="10" name="CuadroTexto 9">
              <a:extLst>
                <a:ext uri="{FF2B5EF4-FFF2-40B4-BE49-F238E27FC236}">
                  <a16:creationId xmlns:a16="http://schemas.microsoft.com/office/drawing/2014/main" id="{13FA6CE9-2806-4BC8-B951-09DE317333C5}"/>
                </a:ext>
              </a:extLst>
            </xdr:cNvPr>
            <xdr:cNvSpPr txBox="1"/>
          </xdr:nvSpPr>
          <xdr:spPr>
            <a:xfrm>
              <a:off x="2302462" y="36313417"/>
              <a:ext cx="3774756" cy="205178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ctr">
              <a:spAutoFit/>
            </a:bodyPr>
            <a:lstStyle/>
            <a:p>
              <a:pPr algn="ctr"/>
              <a:r>
                <a:rPr lang="es-MX" sz="2000" b="0" i="0">
                  <a:latin typeface="Cambria Math" panose="02040503050406030204" pitchFamily="18" charset="0"/>
                </a:rPr>
                <a:t>𝑓=R</a:t>
              </a:r>
              <a:r>
                <a:rPr lang="es-MX" sz="2000" b="0" i="0" baseline="-25000">
                  <a:latin typeface="Cambria Math" panose="02040503050406030204" pitchFamily="18" charset="0"/>
                </a:rPr>
                <a:t>H</a:t>
              </a:r>
              <a:r>
                <a:rPr lang="es-MX" sz="2000" b="0" i="0">
                  <a:latin typeface="Cambria Math" panose="02040503050406030204" pitchFamily="18" charset="0"/>
                </a:rPr>
                <a:t>⋅Z</a:t>
              </a:r>
              <a:r>
                <a:rPr lang="es-MX" sz="2000" b="0" i="0" baseline="30000">
                  <a:latin typeface="Cambria Math" panose="02040503050406030204" pitchFamily="18" charset="0"/>
                </a:rPr>
                <a:t>2</a:t>
              </a:r>
              <a:r>
                <a:rPr lang="es-MX" sz="20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20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c</a:t>
              </a:r>
              <a:r>
                <a:rPr lang="es-MX" sz="2000" b="0" i="0">
                  <a:latin typeface="Cambria Math" panose="02040503050406030204" pitchFamily="18" charset="0"/>
                </a:rPr>
                <a:t>⋅(</a:t>
              </a:r>
              <a:r>
                <a:rPr lang="es-MX" sz="12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1/(𝑛_𝐵^2 )−1/(𝑛_𝐴^2 )</a:t>
              </a:r>
              <a:r>
                <a:rPr lang="es-MX" sz="1400" b="0"/>
                <a:t>)</a:t>
              </a:r>
            </a:p>
            <a:p>
              <a:pPr algn="ctr"/>
              <a:endParaRPr lang="es-MX" sz="1400" b="0"/>
            </a:p>
            <a:p>
              <a:endParaRPr lang="es-MX" sz="1400" b="0"/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√(</a:t>
              </a:r>
              <a:r>
                <a:rPr lang="es-MX" sz="14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𝑓/(𝑅</a:t>
              </a:r>
              <a:r>
                <a:rPr lang="es-MX" sz="1400" b="0" i="0" baseline="-2500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𝐻</a:t>
              </a:r>
              <a:r>
                <a:rPr lang="es-MX" sz="14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∗𝑐∗</a:t>
              </a:r>
              <a:r>
                <a:rPr lang="es-MX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(1/(𝑛_𝐵^2 )−1/(𝑛_𝐴^2 ))</a:t>
              </a:r>
              <a:r>
                <a:rPr lang="es-MX" sz="14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)</a:t>
              </a:r>
              <a:r>
                <a:rPr lang="es-MX" sz="14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    )=</a:t>
              </a:r>
              <a:r>
                <a:rPr lang="es-MX" sz="14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Z</a:t>
              </a:r>
              <a:endParaRPr lang="es-MX" sz="1400" b="0">
                <a:effectLst/>
              </a:endParaRPr>
            </a:p>
            <a:p>
              <a:endParaRPr lang="es-MX" sz="1100"/>
            </a:p>
            <a:p>
              <a:endParaRPr lang="es-MX" sz="1100"/>
            </a:p>
          </xdr:txBody>
        </xdr:sp>
      </mc:Fallback>
    </mc:AlternateContent>
    <xdr:clientData/>
  </xdr:oneCellAnchor>
  <xdr:oneCellAnchor>
    <xdr:from>
      <xdr:col>2</xdr:col>
      <xdr:colOff>534065</xdr:colOff>
      <xdr:row>99</xdr:row>
      <xdr:rowOff>107655</xdr:rowOff>
    </xdr:from>
    <xdr:ext cx="1703203" cy="62333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CuadroTexto 22">
              <a:extLst>
                <a:ext uri="{FF2B5EF4-FFF2-40B4-BE49-F238E27FC236}">
                  <a16:creationId xmlns:a16="http://schemas.microsoft.com/office/drawing/2014/main" id="{709CFC66-C772-4D3C-B250-9A007498C900}"/>
                </a:ext>
              </a:extLst>
            </xdr:cNvPr>
            <xdr:cNvSpPr txBox="1"/>
          </xdr:nvSpPr>
          <xdr:spPr>
            <a:xfrm>
              <a:off x="2350460" y="19235184"/>
              <a:ext cx="1703203" cy="6233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ctr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1400" b="0" i="0">
                        <a:latin typeface="Cambria Math" panose="02040503050406030204" pitchFamily="18" charset="0"/>
                      </a:rPr>
                      <m:t>m</m:t>
                    </m:r>
                    <m:r>
                      <a:rPr lang="es-MX" sz="1400" i="0">
                        <a:latin typeface="Cambria Math" panose="02040503050406030204" pitchFamily="18" charset="0"/>
                      </a:rPr>
                      <m:t>⋅</m:t>
                    </m:r>
                    <m:r>
                      <a:rPr lang="es-MX" sz="1400" i="1">
                        <a:latin typeface="Cambria Math" panose="02040503050406030204" pitchFamily="18" charset="0"/>
                      </a:rPr>
                      <m:t>𝑣</m:t>
                    </m:r>
                    <m:r>
                      <a:rPr lang="es-MX" sz="1400" i="0">
                        <a:latin typeface="Cambria Math" panose="02040503050406030204" pitchFamily="18" charset="0"/>
                      </a:rPr>
                      <m:t>⋅</m:t>
                    </m:r>
                    <m:r>
                      <a:rPr lang="es-MX" sz="140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s-MX" sz="140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MX" sz="14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s-MX" sz="14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h</m:t>
                        </m:r>
                      </m:num>
                      <m:den>
                        <m:r>
                          <a:rPr lang="es-MX" sz="1400" i="0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𝜋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23" name="CuadroTexto 22">
              <a:extLst>
                <a:ext uri="{FF2B5EF4-FFF2-40B4-BE49-F238E27FC236}">
                  <a16:creationId xmlns:a16="http://schemas.microsoft.com/office/drawing/2014/main" id="{709CFC66-C772-4D3C-B250-9A007498C900}"/>
                </a:ext>
              </a:extLst>
            </xdr:cNvPr>
            <xdr:cNvSpPr txBox="1"/>
          </xdr:nvSpPr>
          <xdr:spPr>
            <a:xfrm>
              <a:off x="2350460" y="19235184"/>
              <a:ext cx="1703203" cy="6233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ctr"/>
              <a:r>
                <a:rPr lang="es-MX" sz="1400" b="0" i="0">
                  <a:latin typeface="Cambria Math" panose="02040503050406030204" pitchFamily="18" charset="0"/>
                </a:rPr>
                <a:t>m</a:t>
              </a:r>
              <a:r>
                <a:rPr lang="es-MX" sz="1400" i="0">
                  <a:latin typeface="Cambria Math" panose="02040503050406030204" pitchFamily="18" charset="0"/>
                </a:rPr>
                <a:t>⋅𝑣⋅𝑟=(𝑛⋅ℎ)/2𝜋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3</xdr:col>
      <xdr:colOff>124267</xdr:colOff>
      <xdr:row>103</xdr:row>
      <xdr:rowOff>163031</xdr:rowOff>
    </xdr:from>
    <xdr:ext cx="1333955" cy="3284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CuadroTexto 23">
              <a:extLst>
                <a:ext uri="{FF2B5EF4-FFF2-40B4-BE49-F238E27FC236}">
                  <a16:creationId xmlns:a16="http://schemas.microsoft.com/office/drawing/2014/main" id="{DB471DD0-6AD2-498A-84A7-DB44BABC45CB}"/>
                </a:ext>
              </a:extLst>
            </xdr:cNvPr>
            <xdr:cNvSpPr txBox="1"/>
          </xdr:nvSpPr>
          <xdr:spPr>
            <a:xfrm>
              <a:off x="2704877" y="20143380"/>
              <a:ext cx="1333955" cy="3284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10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s-MX" sz="1100" b="0" i="1" baseline="-25000">
                        <a:latin typeface="Cambria Math" panose="02040503050406030204" pitchFamily="18" charset="0"/>
                      </a:rPr>
                      <m:t>1</m:t>
                    </m:r>
                    <m:r>
                      <a:rPr lang="es-MX" sz="110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MX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s-MX" sz="1100" b="0" i="1">
                            <a:latin typeface="Cambria Math" panose="02040503050406030204" pitchFamily="18" charset="0"/>
                          </a:rPr>
                          <m:t>𝑚𝑜𝑣</m:t>
                        </m:r>
                        <m:r>
                          <a:rPr lang="es-MX" sz="1100" b="0" i="1">
                            <a:latin typeface="Cambria Math" panose="02040503050406030204" pitchFamily="18" charset="0"/>
                          </a:rPr>
                          <m:t>.</m:t>
                        </m:r>
                        <m:r>
                          <a:rPr lang="es-MX" sz="1100" i="1">
                            <a:latin typeface="Cambria Math" panose="02040503050406030204" pitchFamily="18" charset="0"/>
                          </a:rPr>
                          <m:t>𝑎𝑛</m:t>
                        </m:r>
                        <m:r>
                          <a:rPr lang="es-MX" sz="1100" b="0" i="1">
                            <a:latin typeface="Cambria Math" panose="02040503050406030204" pitchFamily="18" charset="0"/>
                          </a:rPr>
                          <m:t>𝑔</m:t>
                        </m:r>
                        <m:r>
                          <a:rPr lang="es-MX" sz="1100" i="0">
                            <a:latin typeface="Cambria Math" panose="02040503050406030204" pitchFamily="18" charset="0"/>
                          </a:rPr>
                          <m:t>⋅</m:t>
                        </m:r>
                        <m:d>
                          <m:dPr>
                            <m:ctrlPr>
                              <a:rPr lang="es-MX" sz="110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s-MX" sz="1100" i="0">
                                <a:latin typeface="Cambria Math" panose="02040503050406030204" pitchFamily="18" charset="0"/>
                              </a:rPr>
                              <m:t>2</m:t>
                            </m:r>
                            <m:r>
                              <a:rPr lang="es-MX" sz="1100" i="1">
                                <a:latin typeface="Cambria Math" panose="02040503050406030204" pitchFamily="18" charset="0"/>
                              </a:rPr>
                              <m:t>𝜋</m:t>
                            </m:r>
                          </m:e>
                        </m:d>
                      </m:num>
                      <m:den>
                        <m:r>
                          <a:rPr lang="es-MX" sz="1100" b="0" i="1">
                            <a:latin typeface="Cambria Math" panose="02040503050406030204" pitchFamily="18" charset="0"/>
                          </a:rPr>
                          <m:t>h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24" name="CuadroTexto 23">
              <a:extLst>
                <a:ext uri="{FF2B5EF4-FFF2-40B4-BE49-F238E27FC236}">
                  <a16:creationId xmlns:a16="http://schemas.microsoft.com/office/drawing/2014/main" id="{DB471DD0-6AD2-498A-84A7-DB44BABC45CB}"/>
                </a:ext>
              </a:extLst>
            </xdr:cNvPr>
            <xdr:cNvSpPr txBox="1"/>
          </xdr:nvSpPr>
          <xdr:spPr>
            <a:xfrm>
              <a:off x="2704877" y="20143380"/>
              <a:ext cx="1333955" cy="3284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100" i="0">
                  <a:latin typeface="Cambria Math" panose="02040503050406030204" pitchFamily="18" charset="0"/>
                </a:rPr>
                <a:t>𝑛</a:t>
              </a:r>
              <a:r>
                <a:rPr lang="es-MX" sz="1100" b="0" i="0" baseline="-25000">
                  <a:latin typeface="Cambria Math" panose="02040503050406030204" pitchFamily="18" charset="0"/>
                </a:rPr>
                <a:t>1</a:t>
              </a:r>
              <a:r>
                <a:rPr lang="es-MX" sz="1100" i="0">
                  <a:latin typeface="Cambria Math" panose="02040503050406030204" pitchFamily="18" charset="0"/>
                </a:rPr>
                <a:t>=(</a:t>
              </a:r>
              <a:r>
                <a:rPr lang="es-MX" sz="1100" b="0" i="0">
                  <a:latin typeface="Cambria Math" panose="02040503050406030204" pitchFamily="18" charset="0"/>
                </a:rPr>
                <a:t>𝑚𝑜𝑣.</a:t>
              </a:r>
              <a:r>
                <a:rPr lang="es-MX" sz="1100" i="0">
                  <a:latin typeface="Cambria Math" panose="02040503050406030204" pitchFamily="18" charset="0"/>
                </a:rPr>
                <a:t>𝑎𝑛</a:t>
              </a:r>
              <a:r>
                <a:rPr lang="es-MX" sz="1100" b="0" i="0">
                  <a:latin typeface="Cambria Math" panose="02040503050406030204" pitchFamily="18" charset="0"/>
                </a:rPr>
                <a:t>𝑔</a:t>
              </a:r>
              <a:r>
                <a:rPr lang="es-MX" sz="1100" i="0">
                  <a:latin typeface="Cambria Math" panose="02040503050406030204" pitchFamily="18" charset="0"/>
                </a:rPr>
                <a:t>⋅(2𝜋))/</a:t>
              </a:r>
              <a:r>
                <a:rPr lang="es-MX" sz="1100" b="0" i="0">
                  <a:latin typeface="Cambria Math" panose="02040503050406030204" pitchFamily="18" charset="0"/>
                </a:rPr>
                <a:t>ℎ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3</xdr:col>
      <xdr:colOff>290403</xdr:colOff>
      <xdr:row>106</xdr:row>
      <xdr:rowOff>174109</xdr:rowOff>
    </xdr:from>
    <xdr:ext cx="1091517" cy="84773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CuadroTexto 24">
              <a:extLst>
                <a:ext uri="{FF2B5EF4-FFF2-40B4-BE49-F238E27FC236}">
                  <a16:creationId xmlns:a16="http://schemas.microsoft.com/office/drawing/2014/main" id="{551E15A4-84CD-4B66-B058-B4A27607EFBB}"/>
                </a:ext>
              </a:extLst>
            </xdr:cNvPr>
            <xdr:cNvSpPr txBox="1"/>
          </xdr:nvSpPr>
          <xdr:spPr>
            <a:xfrm>
              <a:off x="2871013" y="20719312"/>
              <a:ext cx="1091517" cy="8477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MX" sz="1100" b="0" i="0">
                        <a:latin typeface="Cambria Math" panose="02040503050406030204" pitchFamily="18" charset="0"/>
                      </a:rPr>
                      <m:t>r</m:t>
                    </m:r>
                    <m:r>
                      <a:rPr lang="es-MX" sz="1100" b="0" i="0">
                        <a:latin typeface="Cambria Math" panose="02040503050406030204" pitchFamily="18" charset="0"/>
                      </a:rPr>
                      <m:t> =</m:t>
                    </m:r>
                    <m:sSub>
                      <m:sSubPr>
                        <m:ctrlPr>
                          <a:rPr lang="es-MX" sz="11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10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s-MX" sz="110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s-MX" sz="1100" i="0">
                        <a:latin typeface="Cambria Math" panose="02040503050406030204" pitchFamily="18" charset="0"/>
                      </a:rPr>
                      <m:t>⋅</m:t>
                    </m:r>
                    <m:sSup>
                      <m:sSupPr>
                        <m:ctrlPr>
                          <a:rPr lang="es-MX" sz="11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s-MX" sz="110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p>
                        <m:r>
                          <a:rPr lang="es-MX" sz="1100" i="0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s-MX" sz="1100" i="0">
                        <a:latin typeface="Cambria Math" panose="02040503050406030204" pitchFamily="18" charset="0"/>
                      </a:rPr>
                      <m:t>⋅</m:t>
                    </m:r>
                    <m:sSup>
                      <m:sSupPr>
                        <m:ctrlPr>
                          <a:rPr lang="es-MX" sz="11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s-MX" sz="1100" b="0" i="1">
                            <a:latin typeface="Cambria Math" panose="02040503050406030204" pitchFamily="18" charset="0"/>
                          </a:rPr>
                          <m:t>𝑍</m:t>
                        </m:r>
                      </m:e>
                      <m:sup>
                        <m:r>
                          <a:rPr lang="es-MX" sz="1100" i="0">
                            <a:latin typeface="Cambria Math" panose="02040503050406030204" pitchFamily="18" charset="0"/>
                          </a:rPr>
                          <m:t>−1</m:t>
                        </m:r>
                      </m:sup>
                    </m:sSup>
                  </m:oMath>
                </m:oMathPara>
              </a14:m>
              <a:endParaRPr lang="es-MX" sz="1100"/>
            </a:p>
            <a:p>
              <a:endParaRPr lang="es-MX" sz="1100"/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s-MX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s-MX" sz="110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</m:e>
                      <m:sub>
                        <m:r>
                          <a:rPr lang="es-MX" sz="110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</m:t>
                        </m:r>
                      </m:sub>
                    </m:sSub>
                    <m:r>
                      <a:rPr lang="es-MX" sz="1100" b="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rad>
                      <m:radPr>
                        <m:degHide m:val="on"/>
                        <m:ctrlPr>
                          <a:rPr lang="es-MX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radPr>
                      <m:deg/>
                      <m:e>
                        <m:f>
                          <m:fPr>
                            <m:ctrlPr>
                              <a:rPr lang="es-MX" sz="11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fPr>
                          <m:num>
                            <m:r>
                              <m:rPr>
                                <m:sty m:val="p"/>
                              </m:rPr>
                              <a:rPr lang="es-MX" sz="1100" b="0" i="0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r</m:t>
                            </m:r>
                            <m:r>
                              <a:rPr lang="es-MX" sz="1100" b="0" i="0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⋅</m:t>
                            </m:r>
                            <m:r>
                              <a:rPr lang="es-MX" sz="11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𝑍</m:t>
                            </m:r>
                          </m:num>
                          <m:den>
                            <m:sSub>
                              <m:sSubPr>
                                <m:ctrlPr>
                                  <a:rPr lang="es-MX" sz="11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es-MX" sz="1100" b="0" i="0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s-MX" sz="1100" b="0" i="0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𝐵</m:t>
                                </m:r>
                              </m:sub>
                            </m:sSub>
                          </m:den>
                        </m:f>
                      </m:e>
                    </m:rad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25" name="CuadroTexto 24">
              <a:extLst>
                <a:ext uri="{FF2B5EF4-FFF2-40B4-BE49-F238E27FC236}">
                  <a16:creationId xmlns:a16="http://schemas.microsoft.com/office/drawing/2014/main" id="{551E15A4-84CD-4B66-B058-B4A27607EFBB}"/>
                </a:ext>
              </a:extLst>
            </xdr:cNvPr>
            <xdr:cNvSpPr txBox="1"/>
          </xdr:nvSpPr>
          <xdr:spPr>
            <a:xfrm>
              <a:off x="2871013" y="20719312"/>
              <a:ext cx="1091517" cy="8477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s-MX" sz="1100" b="0" i="0">
                  <a:latin typeface="Cambria Math" panose="02040503050406030204" pitchFamily="18" charset="0"/>
                </a:rPr>
                <a:t>r </a:t>
              </a:r>
              <a:r>
                <a:rPr lang="es-MX" sz="1100" i="0">
                  <a:latin typeface="Cambria Math" panose="02040503050406030204" pitchFamily="18" charset="0"/>
                </a:rPr>
                <a:t>=𝑅_𝐵⋅𝑛^2⋅</a:t>
              </a:r>
              <a:r>
                <a:rPr lang="es-MX" sz="1100" b="0" i="0">
                  <a:latin typeface="Cambria Math" panose="02040503050406030204" pitchFamily="18" charset="0"/>
                </a:rPr>
                <a:t>𝑍^(</a:t>
              </a:r>
              <a:r>
                <a:rPr lang="es-MX" sz="1100" i="0">
                  <a:latin typeface="Cambria Math" panose="02040503050406030204" pitchFamily="18" charset="0"/>
                </a:rPr>
                <a:t>−1)</a:t>
              </a:r>
              <a:endParaRPr lang="es-MX" sz="1100"/>
            </a:p>
            <a:p>
              <a:endParaRPr lang="es-MX" sz="1100"/>
            </a:p>
            <a:p>
              <a:r>
                <a:rPr lang="es-MX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𝑛_2=√((</a:t>
              </a:r>
              <a:r>
                <a:rPr lang="es-MX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r</a:t>
              </a:r>
              <a:r>
                <a:rPr lang="es-MX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⋅</a:t>
              </a:r>
              <a:r>
                <a:rPr lang="es-MX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𝑍</a:t>
              </a:r>
              <a:r>
                <a:rPr lang="es-MX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)/𝑅_𝐵 )</a:t>
              </a:r>
              <a:endParaRPr lang="es-MX" sz="1100"/>
            </a:p>
          </xdr:txBody>
        </xdr:sp>
      </mc:Fallback>
    </mc:AlternateContent>
    <xdr:clientData/>
  </xdr:oneCellAnchor>
  <xdr:oneCellAnchor>
    <xdr:from>
      <xdr:col>6</xdr:col>
      <xdr:colOff>146417</xdr:colOff>
      <xdr:row>96</xdr:row>
      <xdr:rowOff>19050</xdr:rowOff>
    </xdr:from>
    <xdr:ext cx="3242711" cy="5532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CuadroTexto 25">
              <a:extLst>
                <a:ext uri="{FF2B5EF4-FFF2-40B4-BE49-F238E27FC236}">
                  <a16:creationId xmlns:a16="http://schemas.microsoft.com/office/drawing/2014/main" id="{C95BDEBF-C5EC-4555-9265-2FAEC08BF491}"/>
                </a:ext>
              </a:extLst>
            </xdr:cNvPr>
            <xdr:cNvSpPr txBox="1"/>
          </xdr:nvSpPr>
          <xdr:spPr>
            <a:xfrm>
              <a:off x="5019673" y="18548498"/>
              <a:ext cx="3242711" cy="553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60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s-MX" sz="160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s-MX" sz="16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s-MX" sz="160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s-MX" sz="1600" i="1">
                            <a:latin typeface="Cambria Math" panose="02040503050406030204" pitchFamily="18" charset="0"/>
                          </a:rPr>
                          <m:t>𝐻</m:t>
                        </m:r>
                      </m:sub>
                    </m:sSub>
                    <m:r>
                      <a:rPr lang="es-MX" sz="1600" i="0">
                        <a:latin typeface="Cambria Math" panose="02040503050406030204" pitchFamily="18" charset="0"/>
                      </a:rPr>
                      <m:t>⋅</m:t>
                    </m:r>
                    <m:sSup>
                      <m:sSupPr>
                        <m:ctrlPr>
                          <a:rPr lang="es-MX" sz="16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s-MX" sz="1600" i="1">
                            <a:latin typeface="Cambria Math" panose="02040503050406030204" pitchFamily="18" charset="0"/>
                          </a:rPr>
                          <m:t>𝑧</m:t>
                        </m:r>
                      </m:e>
                      <m:sup>
                        <m:r>
                          <a:rPr lang="es-MX" sz="1600" i="0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s-MX" sz="1600" i="0">
                        <a:latin typeface="Cambria Math" panose="02040503050406030204" pitchFamily="18" charset="0"/>
                      </a:rPr>
                      <m:t>⋅</m:t>
                    </m:r>
                    <m:r>
                      <a:rPr lang="es-MX" sz="1600" b="0" i="1">
                        <a:latin typeface="Cambria Math" panose="02040503050406030204" pitchFamily="18" charset="0"/>
                      </a:rPr>
                      <m:t>𝑐</m:t>
                    </m:r>
                    <m:r>
                      <a:rPr lang="es-MX" sz="1600" b="0" i="1">
                        <a:latin typeface="Cambria Math" panose="02040503050406030204" pitchFamily="18" charset="0"/>
                      </a:rPr>
                      <m:t>∗ </m:t>
                    </m:r>
                    <m:d>
                      <m:dPr>
                        <m:ctrlPr>
                          <a:rPr lang="es-MX" sz="160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f>
                          <m:fPr>
                            <m:ctrlPr>
                              <a:rPr lang="es-MX" sz="160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s-MX" sz="1600" i="0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s-MX" sz="160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  <m:r>
                              <a:rPr lang="es-MX" sz="1600" b="0" i="1" baseline="30000">
                                <a:latin typeface="Cambria Math" panose="02040503050406030204" pitchFamily="18" charset="0"/>
                              </a:rPr>
                              <m:t>2</m:t>
                            </m:r>
                            <m:r>
                              <a:rPr lang="es-MX" sz="1600" b="0" i="1" baseline="-25000">
                                <a:latin typeface="Cambria Math" panose="02040503050406030204" pitchFamily="18" charset="0"/>
                              </a:rPr>
                              <m:t>𝐵</m:t>
                            </m:r>
                          </m:den>
                        </m:f>
                        <m:r>
                          <a:rPr lang="es-MX" sz="1600" i="0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s-MX" sz="160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s-MX" sz="1600" i="0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s-MX" sz="160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  <m:r>
                              <a:rPr lang="es-MX" sz="1600" b="0" i="1" baseline="-25000">
                                <a:latin typeface="Cambria Math" panose="02040503050406030204" pitchFamily="18" charset="0"/>
                              </a:rPr>
                              <m:t>𝐴</m:t>
                            </m:r>
                            <m:r>
                              <a:rPr lang="es-MX" sz="1600" b="0" i="1" baseline="30000">
                                <a:latin typeface="Cambria Math" panose="02040503050406030204" pitchFamily="18" charset="0"/>
                              </a:rPr>
                              <m:t>2 </m:t>
                            </m:r>
                          </m:den>
                        </m:f>
                      </m:e>
                    </m:d>
                  </m:oMath>
                </m:oMathPara>
              </a14:m>
              <a:endParaRPr lang="es-MX" sz="1600"/>
            </a:p>
          </xdr:txBody>
        </xdr:sp>
      </mc:Choice>
      <mc:Fallback xmlns="">
        <xdr:sp macro="" textlink="">
          <xdr:nvSpPr>
            <xdr:cNvPr id="26" name="CuadroTexto 25">
              <a:extLst>
                <a:ext uri="{FF2B5EF4-FFF2-40B4-BE49-F238E27FC236}">
                  <a16:creationId xmlns:a16="http://schemas.microsoft.com/office/drawing/2014/main" id="{C95BDEBF-C5EC-4555-9265-2FAEC08BF491}"/>
                </a:ext>
              </a:extLst>
            </xdr:cNvPr>
            <xdr:cNvSpPr txBox="1"/>
          </xdr:nvSpPr>
          <xdr:spPr>
            <a:xfrm>
              <a:off x="5019673" y="18548498"/>
              <a:ext cx="3242711" cy="553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s-MX" sz="1600" i="0">
                  <a:latin typeface="Cambria Math" panose="02040503050406030204" pitchFamily="18" charset="0"/>
                </a:rPr>
                <a:t>𝑓=𝑅_𝐻⋅𝑧^2⋅</a:t>
              </a:r>
              <a:r>
                <a:rPr lang="es-MX" sz="1600" b="0" i="0">
                  <a:latin typeface="Cambria Math" panose="02040503050406030204" pitchFamily="18" charset="0"/>
                </a:rPr>
                <a:t>𝑐∗ </a:t>
              </a:r>
              <a:r>
                <a:rPr lang="es-MX" sz="1600" i="0">
                  <a:latin typeface="Cambria Math" panose="02040503050406030204" pitchFamily="18" charset="0"/>
                </a:rPr>
                <a:t>(1/𝑛</a:t>
              </a:r>
              <a:r>
                <a:rPr lang="es-MX" sz="1600" b="0" i="0" baseline="30000">
                  <a:latin typeface="Cambria Math" panose="02040503050406030204" pitchFamily="18" charset="0"/>
                </a:rPr>
                <a:t>2</a:t>
              </a:r>
              <a:r>
                <a:rPr lang="es-MX" sz="1600" b="0" i="0" baseline="-25000">
                  <a:latin typeface="Cambria Math" panose="02040503050406030204" pitchFamily="18" charset="0"/>
                </a:rPr>
                <a:t>𝐵</a:t>
              </a:r>
              <a:r>
                <a:rPr lang="es-MX" sz="1600" i="0">
                  <a:latin typeface="Cambria Math" panose="02040503050406030204" pitchFamily="18" charset="0"/>
                </a:rPr>
                <a:t>−1/(𝑛</a:t>
              </a:r>
              <a:r>
                <a:rPr lang="es-MX" sz="1600" b="0" i="0" baseline="-25000">
                  <a:latin typeface="Cambria Math" panose="02040503050406030204" pitchFamily="18" charset="0"/>
                </a:rPr>
                <a:t>𝐴</a:t>
              </a:r>
              <a:r>
                <a:rPr lang="es-MX" sz="1600" b="0" i="0" baseline="30000">
                  <a:latin typeface="Cambria Math" panose="02040503050406030204" pitchFamily="18" charset="0"/>
                </a:rPr>
                <a:t>2 ))</a:t>
              </a:r>
              <a:endParaRPr lang="es-MX" sz="1600"/>
            </a:p>
          </xdr:txBody>
        </xdr:sp>
      </mc:Fallback>
    </mc:AlternateContent>
    <xdr:clientData/>
  </xdr:oneCellAnchor>
  <xdr:twoCellAnchor editAs="oneCell">
    <xdr:from>
      <xdr:col>2</xdr:col>
      <xdr:colOff>310116</xdr:colOff>
      <xdr:row>125</xdr:row>
      <xdr:rowOff>99679</xdr:rowOff>
    </xdr:from>
    <xdr:to>
      <xdr:col>5</xdr:col>
      <xdr:colOff>376568</xdr:colOff>
      <xdr:row>133</xdr:row>
      <xdr:rowOff>38394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38D56A52-C849-4FD7-BC6D-DDA9664978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60566" t="35094" r="5069" b="45823"/>
        <a:stretch/>
      </xdr:blipFill>
      <xdr:spPr>
        <a:xfrm>
          <a:off x="2126511" y="24333051"/>
          <a:ext cx="2359098" cy="1677581"/>
        </a:xfrm>
        <a:prstGeom prst="rect">
          <a:avLst/>
        </a:prstGeom>
      </xdr:spPr>
    </xdr:pic>
    <xdr:clientData/>
  </xdr:twoCellAnchor>
  <xdr:oneCellAnchor>
    <xdr:from>
      <xdr:col>6</xdr:col>
      <xdr:colOff>542703</xdr:colOff>
      <xdr:row>127</xdr:row>
      <xdr:rowOff>143983</xdr:rowOff>
    </xdr:from>
    <xdr:ext cx="3242711" cy="60915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CuadroTexto 27">
              <a:extLst>
                <a:ext uri="{FF2B5EF4-FFF2-40B4-BE49-F238E27FC236}">
                  <a16:creationId xmlns:a16="http://schemas.microsoft.com/office/drawing/2014/main" id="{78D05437-0B44-45A1-8FF7-5373F02CE395}"/>
                </a:ext>
              </a:extLst>
            </xdr:cNvPr>
            <xdr:cNvSpPr txBox="1"/>
          </xdr:nvSpPr>
          <xdr:spPr>
            <a:xfrm>
              <a:off x="5415959" y="24853605"/>
              <a:ext cx="3242711" cy="60915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1600"/>
                <a:t>E</a:t>
              </a:r>
              <a14:m>
                <m:oMath xmlns:m="http://schemas.openxmlformats.org/officeDocument/2006/math">
                  <m:r>
                    <a:rPr lang="es-MX" sz="1600" i="1" baseline="-25000">
                      <a:latin typeface="Cambria Math" panose="02040503050406030204" pitchFamily="18" charset="0"/>
                    </a:rPr>
                    <m:t>𝑓</m:t>
                  </m:r>
                  <m:r>
                    <a:rPr lang="es-MX" sz="1600" i="0">
                      <a:latin typeface="Cambria Math" panose="02040503050406030204" pitchFamily="18" charset="0"/>
                    </a:rPr>
                    <m:t>=</m:t>
                  </m:r>
                  <m:sSub>
                    <m:sSubPr>
                      <m:ctrlPr>
                        <a:rPr lang="es-MX" sz="1600" i="1">
                          <a:latin typeface="Cambria Math" panose="02040503050406030204" pitchFamily="18" charset="0"/>
                        </a:rPr>
                      </m:ctrlPr>
                    </m:sSubPr>
                    <m:e>
                      <m:r>
                        <a:rPr lang="es-MX" sz="1600" i="1">
                          <a:latin typeface="Cambria Math" panose="02040503050406030204" pitchFamily="18" charset="0"/>
                        </a:rPr>
                        <m:t>𝑅</m:t>
                      </m:r>
                    </m:e>
                    <m:sub>
                      <m:r>
                        <a:rPr lang="es-MX" sz="1600" i="1">
                          <a:latin typeface="Cambria Math" panose="02040503050406030204" pitchFamily="18" charset="0"/>
                        </a:rPr>
                        <m:t>𝐻</m:t>
                      </m:r>
                    </m:sub>
                  </m:sSub>
                  <m:r>
                    <a:rPr lang="es-MX" sz="1600" i="0">
                      <a:latin typeface="Cambria Math" panose="02040503050406030204" pitchFamily="18" charset="0"/>
                    </a:rPr>
                    <m:t>⋅</m:t>
                  </m:r>
                  <m:sSup>
                    <m:sSupPr>
                      <m:ctrlPr>
                        <a:rPr lang="es-MX" sz="1600" i="1">
                          <a:latin typeface="Cambria Math" panose="02040503050406030204" pitchFamily="18" charset="0"/>
                        </a:rPr>
                      </m:ctrlPr>
                    </m:sSupPr>
                    <m:e>
                      <m:r>
                        <a:rPr lang="es-MX" sz="1600" b="0" i="1">
                          <a:latin typeface="Cambria Math" panose="02040503050406030204" pitchFamily="18" charset="0"/>
                        </a:rPr>
                        <m:t>𝑍</m:t>
                      </m:r>
                    </m:e>
                    <m:sup>
                      <m:r>
                        <a:rPr lang="es-MX" sz="1600" i="0">
                          <a:latin typeface="Cambria Math" panose="02040503050406030204" pitchFamily="18" charset="0"/>
                        </a:rPr>
                        <m:t>2</m:t>
                      </m:r>
                    </m:sup>
                  </m:sSup>
                  <m:r>
                    <a:rPr lang="es-MX" sz="1600" i="0">
                      <a:latin typeface="Cambria Math" panose="02040503050406030204" pitchFamily="18" charset="0"/>
                    </a:rPr>
                    <m:t>⋅</m:t>
                  </m:r>
                  <m:r>
                    <a:rPr lang="es-MX" sz="1600" b="0" i="1">
                      <a:latin typeface="Cambria Math" panose="02040503050406030204" pitchFamily="18" charset="0"/>
                    </a:rPr>
                    <m:t>h</m:t>
                  </m:r>
                  <m:r>
                    <a:rPr lang="es-MX" sz="1600" b="0" i="1">
                      <a:latin typeface="Cambria Math" panose="02040503050406030204" pitchFamily="18" charset="0"/>
                    </a:rPr>
                    <m:t>∗</m:t>
                  </m:r>
                  <m:r>
                    <a:rPr lang="es-MX" sz="1600" b="0" i="1">
                      <a:latin typeface="Cambria Math" panose="02040503050406030204" pitchFamily="18" charset="0"/>
                    </a:rPr>
                    <m:t>𝑐</m:t>
                  </m:r>
                  <m:r>
                    <a:rPr lang="es-MX" sz="1600" b="0" i="1">
                      <a:latin typeface="Cambria Math" panose="02040503050406030204" pitchFamily="18" charset="0"/>
                    </a:rPr>
                    <m:t>∗ </m:t>
                  </m:r>
                  <m:d>
                    <m:dPr>
                      <m:ctrlPr>
                        <a:rPr lang="es-MX" sz="1600" i="1">
                          <a:latin typeface="Cambria Math" panose="02040503050406030204" pitchFamily="18" charset="0"/>
                        </a:rPr>
                      </m:ctrlPr>
                    </m:dPr>
                    <m:e>
                      <m:f>
                        <m:fPr>
                          <m:ctrlPr>
                            <a:rPr lang="es-MX" sz="1600" i="1">
                              <a:latin typeface="Cambria Math" panose="02040503050406030204" pitchFamily="18" charset="0"/>
                            </a:rPr>
                          </m:ctrlPr>
                        </m:fPr>
                        <m:num>
                          <m:r>
                            <a:rPr lang="es-MX" sz="1600" i="0">
                              <a:latin typeface="Cambria Math" panose="02040503050406030204" pitchFamily="18" charset="0"/>
                            </a:rPr>
                            <m:t>1</m:t>
                          </m:r>
                        </m:num>
                        <m:den>
                          <m:r>
                            <a:rPr lang="es-MX" sz="1600" i="1">
                              <a:latin typeface="Cambria Math" panose="02040503050406030204" pitchFamily="18" charset="0"/>
                            </a:rPr>
                            <m:t>𝑛</m:t>
                          </m:r>
                          <m:r>
                            <a:rPr lang="es-MX" sz="1600" b="0" i="1" baseline="30000">
                              <a:latin typeface="Cambria Math" panose="02040503050406030204" pitchFamily="18" charset="0"/>
                            </a:rPr>
                            <m:t>2</m:t>
                          </m:r>
                          <m:r>
                            <a:rPr lang="es-MX" sz="1600" b="0" i="1" baseline="-25000">
                              <a:latin typeface="Cambria Math" panose="02040503050406030204" pitchFamily="18" charset="0"/>
                            </a:rPr>
                            <m:t>𝐵</m:t>
                          </m:r>
                        </m:den>
                      </m:f>
                      <m:r>
                        <a:rPr lang="es-MX" sz="1600" i="0">
                          <a:latin typeface="Cambria Math" panose="02040503050406030204" pitchFamily="18" charset="0"/>
                        </a:rPr>
                        <m:t>−</m:t>
                      </m:r>
                      <m:f>
                        <m:fPr>
                          <m:ctrlPr>
                            <a:rPr lang="es-MX" sz="1600" i="1">
                              <a:latin typeface="Cambria Math" panose="02040503050406030204" pitchFamily="18" charset="0"/>
                            </a:rPr>
                          </m:ctrlPr>
                        </m:fPr>
                        <m:num>
                          <m:r>
                            <a:rPr lang="es-MX" sz="1600" i="0">
                              <a:latin typeface="Cambria Math" panose="02040503050406030204" pitchFamily="18" charset="0"/>
                            </a:rPr>
                            <m:t>1</m:t>
                          </m:r>
                        </m:num>
                        <m:den>
                          <m:r>
                            <a:rPr lang="es-MX" sz="1600" i="1">
                              <a:latin typeface="Cambria Math" panose="02040503050406030204" pitchFamily="18" charset="0"/>
                            </a:rPr>
                            <m:t>𝑛</m:t>
                          </m:r>
                          <m:r>
                            <a:rPr lang="es-MX" sz="1600" b="0" i="1" baseline="-25000">
                              <a:latin typeface="Cambria Math" panose="02040503050406030204" pitchFamily="18" charset="0"/>
                            </a:rPr>
                            <m:t>𝐴</m:t>
                          </m:r>
                          <m:r>
                            <a:rPr lang="es-MX" sz="1600" b="0" i="1" baseline="30000">
                              <a:latin typeface="Cambria Math" panose="02040503050406030204" pitchFamily="18" charset="0"/>
                            </a:rPr>
                            <m:t>2 </m:t>
                          </m:r>
                        </m:den>
                      </m:f>
                    </m:e>
                  </m:d>
                </m:oMath>
              </a14:m>
              <a:endParaRPr lang="es-MX" sz="1600"/>
            </a:p>
          </xdr:txBody>
        </xdr:sp>
      </mc:Choice>
      <mc:Fallback xmlns="">
        <xdr:sp macro="" textlink="">
          <xdr:nvSpPr>
            <xdr:cNvPr id="28" name="CuadroTexto 27">
              <a:extLst>
                <a:ext uri="{FF2B5EF4-FFF2-40B4-BE49-F238E27FC236}">
                  <a16:creationId xmlns:a16="http://schemas.microsoft.com/office/drawing/2014/main" id="{78D05437-0B44-45A1-8FF7-5373F02CE395}"/>
                </a:ext>
              </a:extLst>
            </xdr:cNvPr>
            <xdr:cNvSpPr txBox="1"/>
          </xdr:nvSpPr>
          <xdr:spPr>
            <a:xfrm>
              <a:off x="5415959" y="24853605"/>
              <a:ext cx="3242711" cy="60915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1600"/>
                <a:t>E</a:t>
              </a:r>
              <a:r>
                <a:rPr lang="es-MX" sz="1600" i="0" baseline="-25000">
                  <a:latin typeface="Cambria Math" panose="02040503050406030204" pitchFamily="18" charset="0"/>
                </a:rPr>
                <a:t>𝑓</a:t>
              </a:r>
              <a:r>
                <a:rPr lang="es-MX" sz="1600" i="0">
                  <a:latin typeface="Cambria Math" panose="02040503050406030204" pitchFamily="18" charset="0"/>
                </a:rPr>
                <a:t>=𝑅_𝐻⋅</a:t>
              </a:r>
              <a:r>
                <a:rPr lang="es-MX" sz="1600" b="0" i="0">
                  <a:latin typeface="Cambria Math" panose="02040503050406030204" pitchFamily="18" charset="0"/>
                </a:rPr>
                <a:t>𝑍^</a:t>
              </a:r>
              <a:r>
                <a:rPr lang="es-MX" sz="1600" i="0">
                  <a:latin typeface="Cambria Math" panose="02040503050406030204" pitchFamily="18" charset="0"/>
                </a:rPr>
                <a:t>2⋅</a:t>
              </a:r>
              <a:r>
                <a:rPr lang="es-MX" sz="1600" b="0" i="0">
                  <a:latin typeface="Cambria Math" panose="02040503050406030204" pitchFamily="18" charset="0"/>
                </a:rPr>
                <a:t>ℎ∗𝑐∗ </a:t>
              </a:r>
              <a:r>
                <a:rPr lang="es-MX" sz="1600" i="0">
                  <a:latin typeface="Cambria Math" panose="02040503050406030204" pitchFamily="18" charset="0"/>
                </a:rPr>
                <a:t>(1/𝑛</a:t>
              </a:r>
              <a:r>
                <a:rPr lang="es-MX" sz="1600" b="0" i="0" baseline="30000">
                  <a:latin typeface="Cambria Math" panose="02040503050406030204" pitchFamily="18" charset="0"/>
                </a:rPr>
                <a:t>2</a:t>
              </a:r>
              <a:r>
                <a:rPr lang="es-MX" sz="1600" b="0" i="0" baseline="-25000">
                  <a:latin typeface="Cambria Math" panose="02040503050406030204" pitchFamily="18" charset="0"/>
                </a:rPr>
                <a:t>𝐵</a:t>
              </a:r>
              <a:r>
                <a:rPr lang="es-MX" sz="1600" i="0">
                  <a:latin typeface="Cambria Math" panose="02040503050406030204" pitchFamily="18" charset="0"/>
                </a:rPr>
                <a:t>−1/(𝑛</a:t>
              </a:r>
              <a:r>
                <a:rPr lang="es-MX" sz="1600" b="0" i="0" baseline="-25000">
                  <a:latin typeface="Cambria Math" panose="02040503050406030204" pitchFamily="18" charset="0"/>
                </a:rPr>
                <a:t>𝐴</a:t>
              </a:r>
              <a:r>
                <a:rPr lang="es-MX" sz="1600" b="0" i="0" baseline="30000">
                  <a:latin typeface="Cambria Math" panose="02040503050406030204" pitchFamily="18" charset="0"/>
                </a:rPr>
                <a:t>2 ))</a:t>
              </a:r>
              <a:endParaRPr lang="es-MX" sz="1600"/>
            </a:p>
          </xdr:txBody>
        </xdr:sp>
      </mc:Fallback>
    </mc:AlternateContent>
    <xdr:clientData/>
  </xdr:oneCellAnchor>
  <xdr:oneCellAnchor>
    <xdr:from>
      <xdr:col>6</xdr:col>
      <xdr:colOff>323628</xdr:colOff>
      <xdr:row>129</xdr:row>
      <xdr:rowOff>163031</xdr:rowOff>
    </xdr:from>
    <xdr:ext cx="1404164" cy="74516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CuadroTexto 28">
              <a:extLst>
                <a:ext uri="{FF2B5EF4-FFF2-40B4-BE49-F238E27FC236}">
                  <a16:creationId xmlns:a16="http://schemas.microsoft.com/office/drawing/2014/main" id="{2261A472-5A92-4C37-B9B6-F86B2BDA5D86}"/>
                </a:ext>
              </a:extLst>
            </xdr:cNvPr>
            <xdr:cNvSpPr txBox="1"/>
          </xdr:nvSpPr>
          <xdr:spPr>
            <a:xfrm>
              <a:off x="5196884" y="25282450"/>
              <a:ext cx="1404164" cy="74516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2000" i="1">
                        <a:latin typeface="Cambria Math" panose="02040503050406030204" pitchFamily="18" charset="0"/>
                      </a:rPr>
                      <m:t>𝜆</m:t>
                    </m:r>
                    <m:r>
                      <a:rPr lang="es-MX" sz="200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MX" sz="20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s-MX" sz="2000" i="1">
                            <a:latin typeface="Cambria Math" panose="02040503050406030204" pitchFamily="18" charset="0"/>
                          </a:rPr>
                          <m:t>h</m:t>
                        </m:r>
                        <m:r>
                          <a:rPr lang="es-MX" sz="20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2000" i="1">
                            <a:latin typeface="Cambria Math" panose="02040503050406030204" pitchFamily="18" charset="0"/>
                          </a:rPr>
                          <m:t>𝑐</m:t>
                        </m:r>
                      </m:num>
                      <m:den>
                        <m:r>
                          <m:rPr>
                            <m:nor/>
                          </m:rPr>
                          <a:rPr lang="es-MX" sz="1400">
                            <a:solidFill>
                              <a:schemeClr val="tx1"/>
                            </a:solidFill>
                            <a:effectLst/>
                            <a:latin typeface="+mn-lt"/>
                            <a:ea typeface="+mn-ea"/>
                            <a:cs typeface="+mn-cs"/>
                          </a:rPr>
                          <m:t>E</m:t>
                        </m:r>
                        <m:r>
                          <a:rPr lang="es-MX" sz="1400" i="1" baseline="-2500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𝑓</m:t>
                        </m:r>
                      </m:den>
                    </m:f>
                  </m:oMath>
                </m:oMathPara>
              </a14:m>
              <a:endParaRPr lang="es-MX" sz="1100"/>
            </a:p>
          </xdr:txBody>
        </xdr:sp>
      </mc:Choice>
      <mc:Fallback xmlns="">
        <xdr:sp macro="" textlink="">
          <xdr:nvSpPr>
            <xdr:cNvPr id="29" name="CuadroTexto 28">
              <a:extLst>
                <a:ext uri="{FF2B5EF4-FFF2-40B4-BE49-F238E27FC236}">
                  <a16:creationId xmlns:a16="http://schemas.microsoft.com/office/drawing/2014/main" id="{2261A472-5A92-4C37-B9B6-F86B2BDA5D86}"/>
                </a:ext>
              </a:extLst>
            </xdr:cNvPr>
            <xdr:cNvSpPr txBox="1"/>
          </xdr:nvSpPr>
          <xdr:spPr>
            <a:xfrm>
              <a:off x="5196884" y="25282450"/>
              <a:ext cx="1404164" cy="74516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2000" i="0">
                  <a:latin typeface="Cambria Math" panose="02040503050406030204" pitchFamily="18" charset="0"/>
                </a:rPr>
                <a:t>𝜆=(ℎ⋅𝑐)/(</a:t>
              </a:r>
              <a:r>
                <a:rPr lang="es-MX" sz="140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"E</a:t>
              </a:r>
              <a:r>
                <a:rPr lang="es-MX" sz="1400" i="0" baseline="-2500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" 𝑓</a:t>
              </a:r>
              <a:r>
                <a:rPr lang="es-MX" sz="2000" i="0" baseline="-2500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)</a:t>
              </a:r>
              <a:endParaRPr lang="es-MX" sz="1100"/>
            </a:p>
          </xdr:txBody>
        </xdr:sp>
      </mc:Fallback>
    </mc:AlternateContent>
    <xdr:clientData/>
  </xdr:oneCellAnchor>
  <xdr:twoCellAnchor editAs="oneCell">
    <xdr:from>
      <xdr:col>0</xdr:col>
      <xdr:colOff>335387</xdr:colOff>
      <xdr:row>144</xdr:row>
      <xdr:rowOff>147570</xdr:rowOff>
    </xdr:from>
    <xdr:to>
      <xdr:col>10</xdr:col>
      <xdr:colOff>67076</xdr:colOff>
      <xdr:row>160</xdr:row>
      <xdr:rowOff>99069</xdr:rowOff>
    </xdr:to>
    <xdr:pic>
      <xdr:nvPicPr>
        <xdr:cNvPr id="30" name="Imagen 29" descr="Espectro visible.">
          <a:extLst>
            <a:ext uri="{FF2B5EF4-FFF2-40B4-BE49-F238E27FC236}">
              <a16:creationId xmlns:a16="http://schemas.microsoft.com/office/drawing/2014/main" id="{761D16D1-C868-414B-ADAD-81FB65BE8C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5387" y="28051795"/>
          <a:ext cx="8840809" cy="29565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415879</xdr:colOff>
      <xdr:row>144</xdr:row>
      <xdr:rowOff>13416</xdr:rowOff>
    </xdr:from>
    <xdr:to>
      <xdr:col>3</xdr:col>
      <xdr:colOff>719046</xdr:colOff>
      <xdr:row>155</xdr:row>
      <xdr:rowOff>95200</xdr:rowOff>
    </xdr:to>
    <xdr:cxnSp macro="">
      <xdr:nvCxnSpPr>
        <xdr:cNvPr id="31" name="Conector recto de flecha 30">
          <a:extLst>
            <a:ext uri="{FF2B5EF4-FFF2-40B4-BE49-F238E27FC236}">
              <a16:creationId xmlns:a16="http://schemas.microsoft.com/office/drawing/2014/main" id="{3359828D-B3BF-4AF8-87C3-6F1143EB5E73}"/>
            </a:ext>
          </a:extLst>
        </xdr:cNvPr>
        <xdr:cNvCxnSpPr/>
      </xdr:nvCxnSpPr>
      <xdr:spPr>
        <a:xfrm>
          <a:off x="2991654" y="27917641"/>
          <a:ext cx="303167" cy="2147770"/>
        </a:xfrm>
        <a:prstGeom prst="straightConnector1">
          <a:avLst/>
        </a:prstGeom>
        <a:ln w="38100">
          <a:solidFill>
            <a:srgbClr val="C0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160987</xdr:colOff>
      <xdr:row>136</xdr:row>
      <xdr:rowOff>155744</xdr:rowOff>
    </xdr:from>
    <xdr:to>
      <xdr:col>10</xdr:col>
      <xdr:colOff>748806</xdr:colOff>
      <xdr:row>142</xdr:row>
      <xdr:rowOff>120739</xdr:rowOff>
    </xdr:to>
    <xdr:pic>
      <xdr:nvPicPr>
        <xdr:cNvPr id="32" name="Imagen 31" descr="Jonathan Palacios (jotape93) en Pinterest">
          <a:extLst>
            <a:ext uri="{FF2B5EF4-FFF2-40B4-BE49-F238E27FC236}">
              <a16:creationId xmlns:a16="http://schemas.microsoft.com/office/drawing/2014/main" id="{5CE34792-C418-4328-BAF4-C44C35C7F2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29790" y="26517188"/>
          <a:ext cx="1728136" cy="1132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68038</xdr:colOff>
      <xdr:row>44</xdr:row>
      <xdr:rowOff>11338</xdr:rowOff>
    </xdr:from>
    <xdr:to>
      <xdr:col>6</xdr:col>
      <xdr:colOff>124733</xdr:colOff>
      <xdr:row>46</xdr:row>
      <xdr:rowOff>34018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CuadroTexto 32">
              <a:extLst>
                <a:ext uri="{FF2B5EF4-FFF2-40B4-BE49-F238E27FC236}">
                  <a16:creationId xmlns:a16="http://schemas.microsoft.com/office/drawing/2014/main" id="{3A1B4ABE-3C45-45DA-822C-860E4AD23F34}"/>
                </a:ext>
              </a:extLst>
            </xdr:cNvPr>
            <xdr:cNvSpPr txBox="1"/>
          </xdr:nvSpPr>
          <xdr:spPr>
            <a:xfrm>
              <a:off x="2642056" y="8708570"/>
              <a:ext cx="2449284" cy="49893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 xmlns:m="http://schemas.openxmlformats.org/officeDocument/2006/math">
                  <m:r>
                    <a:rPr lang="es-MX" sz="1600" b="0" i="1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𝑓</m:t>
                  </m:r>
                  <m:r>
                    <a:rPr lang="es-MX" sz="1600" b="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r>
                    <m:rPr>
                      <m:sty m:val="p"/>
                    </m:rPr>
                    <a:rPr lang="es-MX" sz="1600" b="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RH</m:t>
                  </m:r>
                  <m:r>
                    <a:rPr lang="es-MX" sz="1600" b="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⋅</m:t>
                  </m:r>
                  <m:r>
                    <m:rPr>
                      <m:sty m:val="p"/>
                    </m:rPr>
                    <a:rPr lang="es-MX" sz="1600" b="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Z</m:t>
                  </m:r>
                  <m:r>
                    <a:rPr lang="es-MX" sz="1600" b="0" i="0" baseline="3000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2</m:t>
                  </m:r>
                  <m:r>
                    <a:rPr lang="es-MX" sz="1600" b="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⋅</m:t>
                  </m:r>
                  <m:r>
                    <m:rPr>
                      <m:sty m:val="p"/>
                    </m:rPr>
                    <a:rPr lang="es-MX" sz="1600" b="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c</m:t>
                  </m:r>
                  <m:r>
                    <a:rPr lang="es-MX" sz="1600" b="0" i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⋅(</m:t>
                  </m:r>
                  <m:f>
                    <m:fPr>
                      <m:ctrlPr>
                        <a:rPr lang="es-MX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</m:t>
                      </m:r>
                    </m:num>
                    <m:den>
                      <m:sSubSup>
                        <m:sSubSupPr>
                          <m:ctrlPr>
                            <a:rPr lang="es-MX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SupPr>
                        <m:e>
                          <m:r>
                            <a:rPr lang="es-MX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e>
                        <m:sub>
                          <m:r>
                            <a:rPr lang="es-MX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𝐵</m:t>
                          </m:r>
                        </m:sub>
                        <m:sup>
                          <m:r>
                            <a:rPr lang="es-MX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bSup>
                    </m:den>
                  </m:f>
                  <m:r>
                    <a:rPr lang="es-MX" sz="1600" b="0" i="1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−</m:t>
                  </m:r>
                  <m:f>
                    <m:fPr>
                      <m:ctrlPr>
                        <a:rPr lang="es-MX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600" b="0" i="1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</m:t>
                      </m:r>
                    </m:num>
                    <m:den>
                      <m:sSubSup>
                        <m:sSubSupPr>
                          <m:ctrlPr>
                            <a:rPr lang="es-MX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SupPr>
                        <m:e>
                          <m:r>
                            <a:rPr lang="es-MX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e>
                        <m:sub>
                          <m:r>
                            <a:rPr lang="es-MX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𝐴</m:t>
                          </m:r>
                        </m:sub>
                        <m:sup>
                          <m:r>
                            <a:rPr lang="es-MX" sz="1600" b="0" i="1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bSup>
                    </m:den>
                  </m:f>
                </m:oMath>
              </a14:m>
              <a:r>
                <a:rPr lang="es-MX" sz="1100" b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</a:t>
              </a:r>
              <a:endParaRPr lang="es-MX">
                <a:effectLst/>
              </a:endParaRPr>
            </a:p>
            <a:p>
              <a:endParaRPr lang="es-MX" sz="1100"/>
            </a:p>
          </xdr:txBody>
        </xdr:sp>
      </mc:Choice>
      <mc:Fallback xmlns="">
        <xdr:sp macro="" textlink="">
          <xdr:nvSpPr>
            <xdr:cNvPr id="33" name="CuadroTexto 32">
              <a:extLst>
                <a:ext uri="{FF2B5EF4-FFF2-40B4-BE49-F238E27FC236}">
                  <a16:creationId xmlns:a16="http://schemas.microsoft.com/office/drawing/2014/main" id="{3A1B4ABE-3C45-45DA-822C-860E4AD23F34}"/>
                </a:ext>
              </a:extLst>
            </xdr:cNvPr>
            <xdr:cNvSpPr txBox="1"/>
          </xdr:nvSpPr>
          <xdr:spPr>
            <a:xfrm>
              <a:off x="2642056" y="8708570"/>
              <a:ext cx="2449284" cy="49893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s-MX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𝑓=R</a:t>
              </a:r>
              <a:r>
                <a:rPr lang="es-MX" sz="1600" b="0" i="0" baseline="-250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H</a:t>
              </a:r>
              <a:r>
                <a:rPr lang="es-MX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⋅Z</a:t>
              </a:r>
              <a:r>
                <a:rPr lang="es-MX" sz="1600" b="0" i="0" baseline="3000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2</a:t>
              </a:r>
              <a:r>
                <a:rPr lang="es-MX" sz="16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⋅c⋅(1/(𝑛_𝐵^2 )−1/(𝑛_𝐴^2 )</a:t>
              </a:r>
              <a:r>
                <a:rPr lang="es-MX" sz="1100" b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)</a:t>
              </a:r>
              <a:endParaRPr lang="es-MX">
                <a:effectLst/>
              </a:endParaRPr>
            </a:p>
            <a:p>
              <a:endParaRPr lang="es-MX" sz="1100"/>
            </a:p>
          </xdr:txBody>
        </xdr:sp>
      </mc:Fallback>
    </mc:AlternateContent>
    <xdr:clientData/>
  </xdr:twoCellAnchor>
  <xdr:oneCellAnchor>
    <xdr:from>
      <xdr:col>3</xdr:col>
      <xdr:colOff>204107</xdr:colOff>
      <xdr:row>46</xdr:row>
      <xdr:rowOff>215447</xdr:rowOff>
    </xdr:from>
    <xdr:ext cx="2109108" cy="63500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CuadroTexto 33">
              <a:extLst>
                <a:ext uri="{FF2B5EF4-FFF2-40B4-BE49-F238E27FC236}">
                  <a16:creationId xmlns:a16="http://schemas.microsoft.com/office/drawing/2014/main" id="{3B0153C0-5C0C-4289-BBE7-3BFA5A0DEECA}"/>
                </a:ext>
              </a:extLst>
            </xdr:cNvPr>
            <xdr:cNvSpPr txBox="1"/>
          </xdr:nvSpPr>
          <xdr:spPr>
            <a:xfrm>
              <a:off x="2778125" y="9388929"/>
              <a:ext cx="2109108" cy="63500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1400" baseline="0"/>
                <a:t> </a:t>
              </a:r>
              <a14:m>
                <m:oMath xmlns:m="http://schemas.openxmlformats.org/officeDocument/2006/math">
                  <m:f>
                    <m:fPr>
                      <m:ctrlPr>
                        <a:rPr lang="es-MX" sz="20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20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</m:t>
                      </m:r>
                    </m:num>
                    <m:den>
                      <m:sSubSup>
                        <m:sSubSupPr>
                          <m:ctrlPr>
                            <a:rPr lang="es-MX" sz="20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SupPr>
                        <m:e>
                          <m:r>
                            <a:rPr lang="es-MX" sz="20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e>
                        <m:sub>
                          <m:r>
                            <a:rPr lang="es-MX" sz="2000" i="1" baseline="-2500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𝐴</m:t>
                          </m:r>
                        </m:sub>
                        <m:sup>
                          <m:r>
                            <a:rPr lang="es-MX" sz="20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bSup>
                    </m:den>
                  </m:f>
                  <m:r>
                    <a:rPr lang="es-MX" sz="2000" i="1" baseline="0">
                      <a:solidFill>
                        <a:schemeClr val="tx1"/>
                      </a:solidFill>
                      <a:latin typeface="Cambria Math" panose="02040503050406030204" pitchFamily="18" charset="0"/>
                      <a:ea typeface="+mn-ea"/>
                      <a:cs typeface="+mn-cs"/>
                    </a:rPr>
                    <m:t>=</m:t>
                  </m:r>
                  <m:r>
                    <a:rPr lang="es-MX" sz="1400" i="1" baseline="0">
                      <a:solidFill>
                        <a:schemeClr val="tx1"/>
                      </a:solidFill>
                      <a:latin typeface="Cambria Math" panose="02040503050406030204" pitchFamily="18" charset="0"/>
                      <a:ea typeface="+mn-ea"/>
                      <a:cs typeface="+mn-cs"/>
                    </a:rPr>
                    <m:t>−</m:t>
                  </m:r>
                  <m:f>
                    <m:fPr>
                      <m:ctrlP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400" b="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𝑓</m:t>
                      </m:r>
                    </m:num>
                    <m:den>
                      <m:r>
                        <a:rPr lang="es-MX" sz="1400" b="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  </m:t>
                      </m:r>
                      <m:r>
                        <a:rPr lang="es-MX" sz="1400" b="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𝑐</m:t>
                      </m:r>
                      <m: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⋅</m:t>
                      </m:r>
                      <m: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𝑅𝐻</m:t>
                      </m:r>
                      <m: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⋅</m:t>
                      </m:r>
                      <m:sSup>
                        <m:sSupPr>
                          <m:ctrlPr>
                            <a:rPr lang="es-MX" sz="14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pPr>
                        <m:e>
                          <m:r>
                            <a:rPr lang="es-MX" sz="1400" b="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𝑍</m:t>
                          </m:r>
                        </m:e>
                        <m:sup>
                          <m:r>
                            <a:rPr lang="es-MX" sz="14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  <m:r>
                            <a:rPr lang="es-MX" sz="1400" b="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   </m:t>
                          </m:r>
                        </m:sup>
                      </m:sSup>
                    </m:den>
                  </m:f>
                  <m:r>
                    <a:rPr lang="es-MX" sz="1400" i="1" baseline="0">
                      <a:solidFill>
                        <a:schemeClr val="tx1"/>
                      </a:solidFill>
                      <a:latin typeface="Cambria Math" panose="02040503050406030204" pitchFamily="18" charset="0"/>
                      <a:ea typeface="+mn-ea"/>
                      <a:cs typeface="+mn-cs"/>
                    </a:rPr>
                    <m:t>+</m:t>
                  </m:r>
                  <m:f>
                    <m:fPr>
                      <m:ctrlP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Pr>
                    <m:num>
                      <m:r>
                        <a:rPr lang="es-MX" sz="1400" i="1" baseline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</m:t>
                      </m:r>
                    </m:num>
                    <m:den>
                      <m:sSubSup>
                        <m:sSubSupPr>
                          <m:ctrlPr>
                            <a:rPr lang="es-MX" sz="14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SupPr>
                        <m:e>
                          <m:r>
                            <a:rPr lang="es-MX" sz="14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e>
                        <m:sub>
                          <m:r>
                            <a:rPr lang="es-MX" sz="140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𝐵</m:t>
                          </m:r>
                        </m:sub>
                        <m:sup>
                          <m:r>
                            <a:rPr lang="es-MX" sz="1400" b="0" i="1" baseline="0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p>
                      </m:sSubSup>
                    </m:den>
                  </m:f>
                </m:oMath>
              </a14:m>
              <a:endParaRPr lang="es-MX" sz="160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endParaRPr lang="es-MX" sz="1200" b="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endParaRPr lang="es-MX" sz="1200" b="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</xdr:txBody>
        </xdr:sp>
      </mc:Choice>
      <mc:Fallback xmlns="">
        <xdr:sp macro="" textlink="">
          <xdr:nvSpPr>
            <xdr:cNvPr id="34" name="CuadroTexto 33">
              <a:extLst>
                <a:ext uri="{FF2B5EF4-FFF2-40B4-BE49-F238E27FC236}">
                  <a16:creationId xmlns:a16="http://schemas.microsoft.com/office/drawing/2014/main" id="{3B0153C0-5C0C-4289-BBE7-3BFA5A0DEECA}"/>
                </a:ext>
              </a:extLst>
            </xdr:cNvPr>
            <xdr:cNvSpPr txBox="1"/>
          </xdr:nvSpPr>
          <xdr:spPr>
            <a:xfrm>
              <a:off x="2778125" y="9388929"/>
              <a:ext cx="2109108" cy="63500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r>
                <a:rPr lang="es-MX" sz="1400" baseline="0"/>
                <a:t> </a:t>
              </a:r>
              <a:r>
                <a:rPr lang="es-MX" sz="20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1/(𝑛_</a:t>
              </a:r>
              <a:r>
                <a:rPr lang="es-MX" sz="2000" i="0" baseline="-2500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𝐴</a:t>
              </a:r>
              <a:r>
                <a:rPr lang="es-MX" sz="20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^2 )=</a:t>
              </a:r>
              <a:r>
                <a:rPr lang="es-MX" sz="14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−</a:t>
              </a:r>
              <a:r>
                <a:rPr lang="es-MX" sz="1400" b="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𝑓/(   𝑐</a:t>
              </a:r>
              <a:r>
                <a:rPr lang="es-MX" sz="14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⋅𝑅</a:t>
              </a:r>
              <a:r>
                <a:rPr lang="es-MX" sz="1400" b="0" i="0" baseline="-2500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𝐻</a:t>
              </a:r>
              <a:r>
                <a:rPr lang="es-MX" sz="14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⋅</a:t>
              </a:r>
              <a:r>
                <a:rPr lang="es-MX" sz="1400" b="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𝑍^(</a:t>
              </a:r>
              <a:r>
                <a:rPr lang="es-MX" sz="14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2</a:t>
              </a:r>
              <a:r>
                <a:rPr lang="es-MX" sz="1400" b="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   ) )</a:t>
              </a:r>
              <a:r>
                <a:rPr lang="es-MX" sz="140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+1/(𝑛_𝐵^</a:t>
              </a:r>
              <a:r>
                <a:rPr lang="es-MX" sz="1400" b="0" i="0" baseline="0">
                  <a:solidFill>
                    <a:schemeClr val="tx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2 )</a:t>
              </a:r>
              <a:endParaRPr lang="es-MX" sz="160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endParaRPr lang="es-MX" sz="1200" b="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endParaRPr lang="es-MX" sz="1200" b="0" i="1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</xdr:txBody>
        </xdr:sp>
      </mc:Fallback>
    </mc:AlternateContent>
    <xdr:clientData/>
  </xdr:oneCellAnchor>
  <xdr:oneCellAnchor>
    <xdr:from>
      <xdr:col>3</xdr:col>
      <xdr:colOff>340179</xdr:colOff>
      <xdr:row>51</xdr:row>
      <xdr:rowOff>56695</xdr:rowOff>
    </xdr:from>
    <xdr:ext cx="1587500" cy="6576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CuadroTexto 34">
              <a:extLst>
                <a:ext uri="{FF2B5EF4-FFF2-40B4-BE49-F238E27FC236}">
                  <a16:creationId xmlns:a16="http://schemas.microsoft.com/office/drawing/2014/main" id="{F79EB8F9-0EE0-4082-A11A-F68BB40420B0}"/>
                </a:ext>
              </a:extLst>
            </xdr:cNvPr>
            <xdr:cNvSpPr txBox="1"/>
          </xdr:nvSpPr>
          <xdr:spPr>
            <a:xfrm>
              <a:off x="2914197" y="10307409"/>
              <a:ext cx="1587500" cy="6576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MX" sz="1400" i="1">
                        <a:latin typeface="Cambria Math" panose="02040503050406030204" pitchFamily="18" charset="0"/>
                      </a:rPr>
                      <m:t>𝑣</m:t>
                    </m:r>
                    <m:r>
                      <a:rPr lang="es-MX" sz="140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MX" sz="14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s-MX" sz="1400" i="0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s-MX" sz="140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⋅</m:t>
                        </m:r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𝜋</m:t>
                        </m:r>
                        <m:r>
                          <a:rPr lang="es-MX" sz="14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𝑍</m:t>
                        </m:r>
                        <m:r>
                          <a:rPr lang="es-MX" sz="1400" i="0">
                            <a:latin typeface="Cambria Math" panose="02040503050406030204" pitchFamily="18" charset="0"/>
                          </a:rPr>
                          <m:t>⋅</m:t>
                        </m:r>
                        <m:sSup>
                          <m:sSupPr>
                            <m:ctrlPr>
                              <a:rPr lang="es-MX" sz="140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es-MX" sz="1400" i="0">
                                <a:latin typeface="Cambria Math" panose="02040503050406030204" pitchFamily="18" charset="0"/>
                              </a:rPr>
                              <m:t>ⅇ</m:t>
                            </m:r>
                          </m:e>
                          <m:sup>
                            <m:r>
                              <a:rPr lang="es-MX" sz="1400" i="0">
                                <a:latin typeface="Cambria Math" panose="02040503050406030204" pitchFamily="18" charset="0"/>
                              </a:rPr>
                              <m:t>2</m:t>
                            </m:r>
                          </m:sup>
                        </m:sSup>
                        <m:r>
                          <a:rPr lang="es-MX" sz="14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𝑘</m:t>
                        </m:r>
                      </m:num>
                      <m:den>
                        <m:r>
                          <a:rPr lang="es-MX" sz="140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s-MX" sz="1400" b="0" i="1" baseline="-25000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s-MX" sz="1400" i="0">
                            <a:latin typeface="Cambria Math" panose="02040503050406030204" pitchFamily="18" charset="0"/>
                          </a:rPr>
                          <m:t>⋅</m:t>
                        </m:r>
                        <m:r>
                          <a:rPr lang="es-419" sz="1400" b="0" i="1">
                            <a:latin typeface="Cambria Math" panose="02040503050406030204" pitchFamily="18" charset="0"/>
                          </a:rPr>
                          <m:t>h</m:t>
                        </m:r>
                      </m:den>
                    </m:f>
                  </m:oMath>
                </m:oMathPara>
              </a14:m>
              <a:endParaRPr lang="es-MX" sz="1400"/>
            </a:p>
          </xdr:txBody>
        </xdr:sp>
      </mc:Choice>
      <mc:Fallback xmlns="">
        <xdr:sp macro="" textlink="">
          <xdr:nvSpPr>
            <xdr:cNvPr id="35" name="CuadroTexto 34">
              <a:extLst>
                <a:ext uri="{FF2B5EF4-FFF2-40B4-BE49-F238E27FC236}">
                  <a16:creationId xmlns:a16="http://schemas.microsoft.com/office/drawing/2014/main" id="{F79EB8F9-0EE0-4082-A11A-F68BB40420B0}"/>
                </a:ext>
              </a:extLst>
            </xdr:cNvPr>
            <xdr:cNvSpPr txBox="1"/>
          </xdr:nvSpPr>
          <xdr:spPr>
            <a:xfrm>
              <a:off x="2914197" y="10307409"/>
              <a:ext cx="1587500" cy="6576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:r>
                <a:rPr lang="es-MX" sz="1400" i="0">
                  <a:latin typeface="Cambria Math" panose="02040503050406030204" pitchFamily="18" charset="0"/>
                </a:rPr>
                <a:t>𝑣=(2</a:t>
              </a:r>
              <a:r>
                <a:rPr lang="es-MX" sz="140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⋅</a:t>
              </a:r>
              <a:r>
                <a:rPr lang="es-MX" sz="1400" i="0">
                  <a:latin typeface="Cambria Math" panose="02040503050406030204" pitchFamily="18" charset="0"/>
                </a:rPr>
                <a:t>𝜋⋅𝑍⋅ⅇ^2⋅𝑘)/(𝑛</a:t>
              </a:r>
              <a:r>
                <a:rPr lang="es-MX" sz="1400" b="0" i="0" baseline="-25000">
                  <a:latin typeface="Cambria Math" panose="02040503050406030204" pitchFamily="18" charset="0"/>
                </a:rPr>
                <a:t>𝑎</a:t>
              </a:r>
              <a:r>
                <a:rPr lang="es-MX" sz="1400" i="0">
                  <a:latin typeface="Cambria Math" panose="02040503050406030204" pitchFamily="18" charset="0"/>
                </a:rPr>
                <a:t>⋅</a:t>
              </a:r>
              <a:r>
                <a:rPr lang="es-419" sz="1400" b="0" i="0">
                  <a:latin typeface="Cambria Math" panose="02040503050406030204" pitchFamily="18" charset="0"/>
                </a:rPr>
                <a:t>ℎ</a:t>
              </a:r>
              <a:r>
                <a:rPr lang="es-MX" sz="1400" b="0" i="0">
                  <a:latin typeface="Cambria Math" panose="02040503050406030204" pitchFamily="18" charset="0"/>
                </a:rPr>
                <a:t>)</a:t>
              </a:r>
              <a:endParaRPr lang="es-MX" sz="1400"/>
            </a:p>
          </xdr:txBody>
        </xdr:sp>
      </mc:Fallback>
    </mc:AlternateContent>
    <xdr:clientData/>
  </xdr:oneCellAnchor>
  <xdr:twoCellAnchor editAs="oneCell">
    <xdr:from>
      <xdr:col>4</xdr:col>
      <xdr:colOff>68035</xdr:colOff>
      <xdr:row>55</xdr:row>
      <xdr:rowOff>11339</xdr:rowOff>
    </xdr:from>
    <xdr:to>
      <xdr:col>5</xdr:col>
      <xdr:colOff>569294</xdr:colOff>
      <xdr:row>57</xdr:row>
      <xdr:rowOff>30084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EAA24364-453F-4AA4-A33D-3D032491412A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01785" y="11033125"/>
          <a:ext cx="1260991" cy="40428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4</xdr:col>
      <xdr:colOff>113393</xdr:colOff>
      <xdr:row>58</xdr:row>
      <xdr:rowOff>147411</xdr:rowOff>
    </xdr:from>
    <xdr:to>
      <xdr:col>5</xdr:col>
      <xdr:colOff>374197</xdr:colOff>
      <xdr:row>60</xdr:row>
      <xdr:rowOff>176790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004A0F8-5BB5-492F-872F-89265A8F75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47143" y="11747500"/>
          <a:ext cx="1020536" cy="414915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534966</xdr:colOff>
      <xdr:row>178</xdr:row>
      <xdr:rowOff>130481</xdr:rowOff>
    </xdr:from>
    <xdr:to>
      <xdr:col>9</xdr:col>
      <xdr:colOff>644713</xdr:colOff>
      <xdr:row>187</xdr:row>
      <xdr:rowOff>25010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449573EB-D42B-4D10-B21A-563C8E5650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60566" t="35094" r="5069" b="45823"/>
        <a:stretch/>
      </xdr:blipFill>
      <xdr:spPr>
        <a:xfrm>
          <a:off x="6249966" y="36286337"/>
          <a:ext cx="2327898" cy="1695146"/>
        </a:xfrm>
        <a:prstGeom prst="rect">
          <a:avLst/>
        </a:prstGeom>
      </xdr:spPr>
    </xdr:pic>
    <xdr:clientData/>
  </xdr:twoCellAnchor>
  <xdr:twoCellAnchor>
    <xdr:from>
      <xdr:col>7</xdr:col>
      <xdr:colOff>704589</xdr:colOff>
      <xdr:row>183</xdr:row>
      <xdr:rowOff>52192</xdr:rowOff>
    </xdr:from>
    <xdr:to>
      <xdr:col>9</xdr:col>
      <xdr:colOff>495822</xdr:colOff>
      <xdr:row>184</xdr:row>
      <xdr:rowOff>78288</xdr:rowOff>
    </xdr:to>
    <xdr:sp macro="" textlink="">
      <xdr:nvSpPr>
        <xdr:cNvPr id="39" name="Rectángulo 38">
          <a:extLst>
            <a:ext uri="{FF2B5EF4-FFF2-40B4-BE49-F238E27FC236}">
              <a16:creationId xmlns:a16="http://schemas.microsoft.com/office/drawing/2014/main" id="{688ADF04-DE74-4F5F-A01B-40EDD3755920}"/>
            </a:ext>
          </a:extLst>
        </xdr:cNvPr>
        <xdr:cNvSpPr/>
      </xdr:nvSpPr>
      <xdr:spPr>
        <a:xfrm>
          <a:off x="6419589" y="37225788"/>
          <a:ext cx="2009384" cy="221815"/>
        </a:xfrm>
        <a:prstGeom prst="rect">
          <a:avLst/>
        </a:prstGeom>
        <a:noFill/>
        <a:ln>
          <a:solidFill>
            <a:srgbClr val="C0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7</xdr:col>
      <xdr:colOff>713461</xdr:colOff>
      <xdr:row>183</xdr:row>
      <xdr:rowOff>61064</xdr:rowOff>
    </xdr:from>
    <xdr:to>
      <xdr:col>9</xdr:col>
      <xdr:colOff>504694</xdr:colOff>
      <xdr:row>184</xdr:row>
      <xdr:rowOff>87160</xdr:rowOff>
    </xdr:to>
    <xdr:sp macro="" textlink="">
      <xdr:nvSpPr>
        <xdr:cNvPr id="40" name="Rectángulo 39">
          <a:extLst>
            <a:ext uri="{FF2B5EF4-FFF2-40B4-BE49-F238E27FC236}">
              <a16:creationId xmlns:a16="http://schemas.microsoft.com/office/drawing/2014/main" id="{C4CA1D71-8AE1-4866-A0CB-061123D40148}"/>
            </a:ext>
          </a:extLst>
        </xdr:cNvPr>
        <xdr:cNvSpPr/>
      </xdr:nvSpPr>
      <xdr:spPr>
        <a:xfrm>
          <a:off x="6428461" y="37234660"/>
          <a:ext cx="2009384" cy="221815"/>
        </a:xfrm>
        <a:prstGeom prst="rect">
          <a:avLst/>
        </a:prstGeom>
        <a:noFill/>
        <a:ln>
          <a:solidFill>
            <a:srgbClr val="C0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605289</xdr:colOff>
      <xdr:row>1</xdr:row>
      <xdr:rowOff>76488</xdr:rowOff>
    </xdr:from>
    <xdr:to>
      <xdr:col>7</xdr:col>
      <xdr:colOff>242564</xdr:colOff>
      <xdr:row>14</xdr:row>
      <xdr:rowOff>12701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6D762E8-4756-4463-A07E-FE53E75579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6762" b="21002"/>
        <a:stretch/>
      </xdr:blipFill>
      <xdr:spPr>
        <a:xfrm>
          <a:off x="605289" y="272591"/>
          <a:ext cx="4932054" cy="2485551"/>
        </a:xfrm>
        <a:prstGeom prst="rect">
          <a:avLst/>
        </a:prstGeom>
      </xdr:spPr>
    </xdr:pic>
    <xdr:clientData/>
  </xdr:twoCellAnchor>
  <xdr:twoCellAnchor editAs="oneCell">
    <xdr:from>
      <xdr:col>6</xdr:col>
      <xdr:colOff>723887</xdr:colOff>
      <xdr:row>55</xdr:row>
      <xdr:rowOff>162681</xdr:rowOff>
    </xdr:from>
    <xdr:to>
      <xdr:col>16</xdr:col>
      <xdr:colOff>53639</xdr:colOff>
      <xdr:row>81</xdr:row>
      <xdr:rowOff>72325</xdr:rowOff>
    </xdr:to>
    <xdr:pic>
      <xdr:nvPicPr>
        <xdr:cNvPr id="6" name="Imagen 5" descr="Tabla Periodica Valencia Que Es New Tabla Periodica De Los Elementos  Quimicos Con Sus Vale… | Periodic table of the elements, Periodic table,  How to memorize things">
          <a:extLst>
            <a:ext uri="{FF2B5EF4-FFF2-40B4-BE49-F238E27FC236}">
              <a16:creationId xmlns:a16="http://schemas.microsoft.com/office/drawing/2014/main" id="{1D630CF7-3DA0-41D3-8739-8B5B2ADECD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6670" y="10541337"/>
          <a:ext cx="6967724" cy="4869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474391</xdr:colOff>
      <xdr:row>59</xdr:row>
      <xdr:rowOff>171610</xdr:rowOff>
    </xdr:from>
    <xdr:to>
      <xdr:col>7</xdr:col>
      <xdr:colOff>281603</xdr:colOff>
      <xdr:row>73</xdr:row>
      <xdr:rowOff>64348</xdr:rowOff>
    </xdr:to>
    <xdr:pic>
      <xdr:nvPicPr>
        <xdr:cNvPr id="7" name="Imagen 6" descr="APRENDIENDO DE LA QUÍMICA DE LOS ELEMENTOS">
          <a:extLst>
            <a:ext uri="{FF2B5EF4-FFF2-40B4-BE49-F238E27FC236}">
              <a16:creationId xmlns:a16="http://schemas.microsoft.com/office/drawing/2014/main" id="{88EB95C2-4B5C-42CA-BE55-8DDD9D047E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1985" y="11305077"/>
          <a:ext cx="3626198" cy="25884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42521</xdr:colOff>
      <xdr:row>76</xdr:row>
      <xdr:rowOff>23878</xdr:rowOff>
    </xdr:from>
    <xdr:to>
      <xdr:col>6</xdr:col>
      <xdr:colOff>608940</xdr:colOff>
      <xdr:row>83</xdr:row>
      <xdr:rowOff>115297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BF7F0AD-6A01-4ABD-920B-731C22ECC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521" y="14243342"/>
          <a:ext cx="5158830" cy="14011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5</xdr:row>
      <xdr:rowOff>161925</xdr:rowOff>
    </xdr:from>
    <xdr:to>
      <xdr:col>6</xdr:col>
      <xdr:colOff>639932</xdr:colOff>
      <xdr:row>39</xdr:row>
      <xdr:rowOff>171450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FD92FFF-EB0F-4270-8194-0CF28DDAC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1114425"/>
          <a:ext cx="5107157" cy="6486525"/>
        </a:xfrm>
        <a:prstGeom prst="rect">
          <a:avLst/>
        </a:prstGeom>
      </xdr:spPr>
    </xdr:pic>
    <xdr:clientData/>
  </xdr:twoCellAnchor>
  <xdr:twoCellAnchor editAs="oneCell">
    <xdr:from>
      <xdr:col>8</xdr:col>
      <xdr:colOff>66675</xdr:colOff>
      <xdr:row>3</xdr:row>
      <xdr:rowOff>171450</xdr:rowOff>
    </xdr:from>
    <xdr:to>
      <xdr:col>15</xdr:col>
      <xdr:colOff>507204</xdr:colOff>
      <xdr:row>42</xdr:row>
      <xdr:rowOff>123824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68693361-5B2A-45F2-9161-90F3729389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2520" b="5476"/>
        <a:stretch/>
      </xdr:blipFill>
      <xdr:spPr>
        <a:xfrm>
          <a:off x="6162675" y="742950"/>
          <a:ext cx="5774529" cy="738187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26</xdr:col>
      <xdr:colOff>618286</xdr:colOff>
      <xdr:row>26</xdr:row>
      <xdr:rowOff>37595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B0DA499-9524-439D-A6F7-ADBF6FE95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16000" y="952500"/>
          <a:ext cx="6714286" cy="40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</xdr:row>
      <xdr:rowOff>9525</xdr:rowOff>
    </xdr:from>
    <xdr:to>
      <xdr:col>0</xdr:col>
      <xdr:colOff>747116</xdr:colOff>
      <xdr:row>5</xdr:row>
      <xdr:rowOff>137516</xdr:rowOff>
    </xdr:to>
    <xdr:pic>
      <xdr:nvPicPr>
        <xdr:cNvPr id="5" name="Imagen 4">
          <a:hlinkClick xmlns:r="http://schemas.openxmlformats.org/officeDocument/2006/relationships" r:id="rId4" tooltip="ÍNDICE"/>
          <a:extLst>
            <a:ext uri="{FF2B5EF4-FFF2-40B4-BE49-F238E27FC236}">
              <a16:creationId xmlns:a16="http://schemas.microsoft.com/office/drawing/2014/main" id="{0DD46F55-B69B-4462-9B7D-9183A3783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390525"/>
          <a:ext cx="699491" cy="69949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maria\OneDrive%20-%20UNIVERSIDAD%20NACIONAL%20AUT&#211;NOMA%20DE%20M&#201;XICO\Quimica\Efecto%20fotoelectrico\Ejercicio%2024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oblema 24"/>
    </sheetNames>
    <sheetDataSet>
      <sheetData sheetId="0">
        <row r="42">
          <cell r="D42" t="str">
            <v>V [V]</v>
          </cell>
        </row>
        <row r="43">
          <cell r="C43">
            <v>1.8315018315018314E-14</v>
          </cell>
          <cell r="D43">
            <v>0.4</v>
          </cell>
        </row>
        <row r="44">
          <cell r="C44">
            <v>2.032520325203252E-14</v>
          </cell>
          <cell r="D44">
            <v>0.6</v>
          </cell>
        </row>
        <row r="45">
          <cell r="C45">
            <v>2.2935779816513762E-14</v>
          </cell>
          <cell r="D45">
            <v>0.9</v>
          </cell>
        </row>
        <row r="46">
          <cell r="C46">
            <v>2.4691358024691357E-14</v>
          </cell>
          <cell r="D46">
            <v>1.2</v>
          </cell>
        </row>
        <row r="47">
          <cell r="C47">
            <v>2.7100271002710029E-14</v>
          </cell>
          <cell r="D47">
            <v>1.5</v>
          </cell>
        </row>
        <row r="48">
          <cell r="C48">
            <v>3.1948881789137377E-14</v>
          </cell>
          <cell r="D48">
            <v>2.1</v>
          </cell>
        </row>
      </sheetData>
    </sheetDataSet>
  </externalBook>
</externalLink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FB64EF-DFFC-46EE-930E-950DA7CE2FD4}" name="Tabla1" displayName="Tabla1" ref="B6:C15" totalsRowShown="0" headerRowDxfId="25">
  <autoFilter ref="B6:C15" xr:uid="{D61DDB10-92AE-4F67-BE62-596A9BD9D44D}"/>
  <tableColumns count="2">
    <tableColumn id="1" xr3:uid="{4F2DF504-ABB5-435A-A3D6-170B0F6F2DFA}" name="Experimento de Thomson" dataDxfId="24"/>
    <tableColumn id="2" xr3:uid="{E56B6B36-810A-41A8-B385-842E9E128C28}" name="FORMULARIOS" dataDxfId="23"/>
  </tableColumns>
  <tableStyleInfo name="Estilo de tabla 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4F3531E4-B387-492D-B281-5E74131D1F8C}" name="Tabla4" displayName="Tabla4" ref="C140:D147" totalsRowShown="0" headerRowDxfId="22" headerRowBorderDxfId="21" tableBorderDxfId="20" totalsRowBorderDxfId="19">
  <autoFilter ref="C140:D147" xr:uid="{E364744B-E657-4004-A146-B09A28CDFAD5}"/>
  <tableColumns count="2">
    <tableColumn id="1" xr3:uid="{970A21B4-3121-4B9E-819A-133BAB1234D6}" name="Ec [J] x1018" dataDxfId="18"/>
    <tableColumn id="2" xr3:uid="{FF5FC25F-0BB6-4108-90BF-706EEC412954}" name="rx103 [m]" dataDxfId="17"/>
  </tableColumns>
  <tableStyleInfo name="TableStyleLight1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6247795-54C0-487F-A997-E3CA8D5791FD}" name="Tabla13" displayName="Tabla13" ref="D67:G78" totalsRowShown="0" headerRowDxfId="16" dataDxfId="14" headerRowBorderDxfId="15" tableBorderDxfId="13" totalsRowBorderDxfId="12">
  <autoFilter ref="D67:G78" xr:uid="{6CA185AE-AAD7-4FA8-816F-9CDB2789345D}"/>
  <tableColumns count="4">
    <tableColumn id="1" xr3:uid="{410A56B2-5368-451B-8557-C2E62763CE0A}" name="Radio (r) x10-9  [m]" dataDxfId="11"/>
    <tableColumn id="2" xr3:uid="{7D1E035E-AF05-453D-871A-A7489332B46E}" name="876.0861" dataDxfId="10"/>
    <tableColumn id="3" xr3:uid="{785AA974-8786-4825-ABB0-862E0363D09E}" name="8.7608610E-07" dataDxfId="9"/>
    <tableColumn id="4" xr3:uid="{231F5281-1224-4D0E-B02D-89EAB669345D}" name=" /" dataDxfId="8"/>
  </tableColumns>
  <tableStyleInfo name="TableStyleLight20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152E9CF-0997-4CD5-BE60-C8B0222ADA7D}" name="Tabla3" displayName="Tabla3" ref="A211:D217" totalsRowShown="0" headerRowDxfId="7" headerRowBorderDxfId="6" tableBorderDxfId="5" totalsRowBorderDxfId="4">
  <autoFilter ref="A211:D217" xr:uid="{27A053A5-5944-4B5B-9629-39C9D57037F0}"/>
  <tableColumns count="4">
    <tableColumn id="1" xr3:uid="{089A56B9-B31E-4ED9-A627-B4E683F6D862}" name="l [A]" dataDxfId="3"/>
    <tableColumn id="2" xr3:uid="{1D07CB79-DAC8-452D-B873-4188D2BC887B}" name="[m]" dataDxfId="2">
      <calculatedColumnFormula>(A212)/10^-10</calculatedColumnFormula>
    </tableColumn>
    <tableColumn id="3" xr3:uid="{34658909-7A68-452C-AA65-B2FE6F78ECE2}" name="1/l [1/m]" dataDxfId="1">
      <calculatedColumnFormula>(1/Tabla3[[#This Row],['[m']]])</calculatedColumnFormula>
    </tableColumn>
    <tableColumn id="4" xr3:uid="{3591A282-238E-4D2B-BE7B-745E2B4A2929}" name="V [V]" dataDxfId="0"/>
  </tableColumns>
  <tableStyleInfo name="Estilo de tabla 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2C931C-AD76-4270-B228-E010BAF37BD4}">
  <dimension ref="A1:Z304"/>
  <sheetViews>
    <sheetView zoomScale="84" zoomScaleNormal="84" workbookViewId="0">
      <selection activeCell="H8" sqref="H8"/>
    </sheetView>
  </sheetViews>
  <sheetFormatPr baseColWidth="10" defaultColWidth="11.42578125" defaultRowHeight="15"/>
  <cols>
    <col min="1" max="1" width="8.140625" customWidth="1"/>
    <col min="2" max="2" width="30" style="128" customWidth="1"/>
    <col min="3" max="3" width="17.28515625" style="128" customWidth="1"/>
  </cols>
  <sheetData>
    <row r="1" spans="1:26">
      <c r="A1" s="180" t="s">
        <v>0</v>
      </c>
      <c r="B1" s="180"/>
      <c r="C1" s="180"/>
      <c r="D1" s="180"/>
      <c r="E1" s="180"/>
      <c r="F1" s="180"/>
      <c r="G1" s="180"/>
      <c r="H1" s="60"/>
      <c r="I1" s="60"/>
      <c r="J1" s="60"/>
      <c r="K1" s="60"/>
      <c r="L1" s="60"/>
      <c r="M1" s="60"/>
      <c r="N1" s="60"/>
      <c r="O1" s="60"/>
      <c r="P1" s="60"/>
      <c r="Q1" s="60"/>
      <c r="R1" s="60"/>
      <c r="S1" s="60"/>
      <c r="T1" s="60"/>
      <c r="U1" s="60"/>
      <c r="V1" s="60"/>
      <c r="W1" s="60"/>
      <c r="X1" s="60"/>
      <c r="Y1" s="60"/>
      <c r="Z1" s="60"/>
    </row>
    <row r="2" spans="1:26">
      <c r="A2" s="180"/>
      <c r="B2" s="180"/>
      <c r="C2" s="180"/>
      <c r="D2" s="180"/>
      <c r="E2" s="180"/>
      <c r="F2" s="180"/>
      <c r="G2" s="180"/>
      <c r="H2" s="60"/>
      <c r="I2" s="60"/>
      <c r="J2" s="60"/>
      <c r="K2" s="60"/>
      <c r="L2" s="60"/>
      <c r="M2" s="60"/>
      <c r="N2" s="60"/>
      <c r="O2" s="60"/>
      <c r="P2" s="60"/>
      <c r="Q2" s="60"/>
      <c r="R2" s="60"/>
      <c r="S2" s="60"/>
      <c r="T2" s="60"/>
      <c r="U2" s="60"/>
      <c r="V2" s="60"/>
      <c r="W2" s="60"/>
      <c r="X2" s="60"/>
      <c r="Y2" s="60"/>
      <c r="Z2" s="60"/>
    </row>
    <row r="3" spans="1:26">
      <c r="A3" s="180"/>
      <c r="B3" s="180"/>
      <c r="C3" s="180"/>
      <c r="D3" s="180"/>
      <c r="E3" s="180"/>
      <c r="F3" s="180"/>
      <c r="G3" s="180"/>
      <c r="H3" s="60"/>
      <c r="I3" s="60"/>
      <c r="J3" s="60"/>
      <c r="K3" s="60"/>
      <c r="L3" s="60"/>
      <c r="M3" s="60"/>
      <c r="N3" s="60"/>
      <c r="O3" s="60"/>
      <c r="P3" s="60"/>
      <c r="Q3" s="60"/>
      <c r="R3" s="60"/>
      <c r="S3" s="60"/>
      <c r="T3" s="60"/>
      <c r="U3" s="60"/>
      <c r="V3" s="60"/>
      <c r="W3" s="60"/>
      <c r="X3" s="60"/>
      <c r="Y3" s="60"/>
      <c r="Z3" s="60"/>
    </row>
    <row r="4" spans="1:26">
      <c r="A4" s="180"/>
      <c r="B4" s="180"/>
      <c r="C4" s="180"/>
      <c r="D4" s="180"/>
      <c r="E4" s="180"/>
      <c r="F4" s="180"/>
      <c r="G4" s="180"/>
      <c r="H4" s="60"/>
      <c r="I4" s="60"/>
      <c r="J4" s="60"/>
      <c r="K4" s="60"/>
      <c r="L4" s="60"/>
      <c r="M4" s="60"/>
      <c r="N4" s="60"/>
      <c r="O4" s="60"/>
      <c r="P4" s="60"/>
      <c r="Q4" s="60"/>
      <c r="R4" s="60"/>
      <c r="S4" s="60"/>
      <c r="T4" s="60"/>
      <c r="U4" s="60"/>
      <c r="V4" s="60"/>
      <c r="W4" s="60"/>
      <c r="X4" s="60"/>
      <c r="Y4" s="60"/>
      <c r="Z4" s="60"/>
    </row>
    <row r="5" spans="1:26" ht="3.75" customHeight="1">
      <c r="A5" s="60"/>
      <c r="B5" s="172"/>
      <c r="C5" s="172"/>
      <c r="D5" s="60"/>
      <c r="E5" s="60"/>
      <c r="F5" s="60"/>
      <c r="G5" s="60"/>
      <c r="H5" s="60"/>
      <c r="I5" s="60"/>
      <c r="J5" s="60"/>
      <c r="K5" s="60"/>
      <c r="L5" s="60"/>
      <c r="M5" s="60"/>
      <c r="N5" s="60"/>
      <c r="O5" s="60"/>
      <c r="P5" s="60"/>
      <c r="Q5" s="60"/>
      <c r="R5" s="60"/>
      <c r="S5" s="60"/>
      <c r="T5" s="60"/>
      <c r="U5" s="60"/>
      <c r="V5" s="60"/>
      <c r="W5" s="60"/>
      <c r="X5" s="60"/>
      <c r="Y5" s="60"/>
      <c r="Z5" s="60"/>
    </row>
    <row r="6" spans="1:26" ht="37.5" customHeight="1">
      <c r="B6" s="173" t="s">
        <v>1</v>
      </c>
      <c r="C6" s="173" t="s">
        <v>2</v>
      </c>
      <c r="D6" s="60"/>
      <c r="E6" s="60"/>
      <c r="F6" s="60"/>
      <c r="G6" s="60"/>
      <c r="H6" s="60"/>
      <c r="I6" s="60"/>
      <c r="J6" s="60"/>
      <c r="K6" s="60"/>
      <c r="L6" s="60"/>
      <c r="M6" s="60"/>
      <c r="N6" s="60"/>
      <c r="O6" s="60"/>
      <c r="P6" s="60"/>
      <c r="Q6" s="60"/>
      <c r="R6" s="60"/>
      <c r="S6" s="60"/>
      <c r="T6" s="60"/>
      <c r="U6" s="60"/>
      <c r="V6" s="60"/>
      <c r="W6" s="60"/>
      <c r="X6" s="60"/>
      <c r="Y6" s="60"/>
      <c r="Z6" s="60"/>
    </row>
    <row r="7" spans="1:26" ht="37.5" customHeight="1">
      <c r="B7" s="173" t="s">
        <v>3</v>
      </c>
      <c r="C7" s="171" t="s">
        <v>4</v>
      </c>
      <c r="D7" s="60"/>
      <c r="E7" s="60"/>
      <c r="F7" s="60"/>
      <c r="G7" s="60"/>
      <c r="H7" s="60"/>
      <c r="I7" s="60"/>
      <c r="J7" s="60"/>
      <c r="K7" s="60"/>
      <c r="L7" s="60"/>
      <c r="M7" s="60"/>
      <c r="N7" s="60"/>
      <c r="O7" s="60"/>
      <c r="P7" s="60"/>
      <c r="Q7" s="60"/>
      <c r="R7" s="60"/>
      <c r="S7" s="60"/>
      <c r="T7" s="60"/>
      <c r="U7" s="60"/>
      <c r="V7" s="60"/>
      <c r="W7" s="60"/>
      <c r="X7" s="60"/>
      <c r="Y7" s="60"/>
      <c r="Z7" s="60"/>
    </row>
    <row r="8" spans="1:26" ht="37.5" customHeight="1">
      <c r="B8" s="173" t="s">
        <v>5</v>
      </c>
      <c r="C8" s="172"/>
      <c r="D8" s="60"/>
      <c r="E8" s="60"/>
      <c r="F8" s="60"/>
      <c r="G8" s="60"/>
      <c r="H8" s="60"/>
      <c r="I8" s="60"/>
      <c r="J8" s="60"/>
      <c r="K8" s="60"/>
      <c r="L8" s="60"/>
      <c r="M8" s="60"/>
      <c r="N8" s="60"/>
      <c r="O8" s="60"/>
      <c r="P8" s="60"/>
      <c r="Q8" s="60"/>
      <c r="R8" s="60"/>
      <c r="S8" s="60"/>
      <c r="T8" s="60"/>
      <c r="U8" s="60"/>
      <c r="V8" s="60"/>
      <c r="W8" s="60"/>
      <c r="X8" s="60"/>
      <c r="Y8" s="60"/>
      <c r="Z8" s="60"/>
    </row>
    <row r="9" spans="1:26" ht="37.5" customHeight="1">
      <c r="B9" s="173" t="s">
        <v>6</v>
      </c>
      <c r="C9" s="172"/>
      <c r="D9" s="60"/>
      <c r="E9" s="60"/>
      <c r="F9" s="60"/>
      <c r="G9" s="60"/>
      <c r="H9" s="60"/>
      <c r="I9" s="60"/>
      <c r="J9" s="60"/>
      <c r="K9" s="60"/>
      <c r="L9" s="60"/>
      <c r="M9" s="60"/>
      <c r="N9" s="60"/>
      <c r="O9" s="60"/>
      <c r="P9" s="60"/>
      <c r="Q9" s="60"/>
      <c r="R9" s="60"/>
      <c r="S9" s="60"/>
      <c r="T9" s="60"/>
      <c r="U9" s="60"/>
      <c r="V9" s="60"/>
      <c r="W9" s="60"/>
      <c r="X9" s="60"/>
      <c r="Y9" s="60"/>
      <c r="Z9" s="60"/>
    </row>
    <row r="10" spans="1:26" ht="37.5" customHeight="1">
      <c r="B10" s="173" t="s">
        <v>7</v>
      </c>
      <c r="C10" s="172"/>
      <c r="D10" s="60"/>
      <c r="E10" s="60"/>
      <c r="F10" s="60"/>
      <c r="G10" s="60"/>
      <c r="H10" s="60"/>
      <c r="I10" s="60"/>
      <c r="J10" s="60"/>
      <c r="K10" s="60"/>
      <c r="L10" s="60"/>
      <c r="M10" s="60"/>
      <c r="N10" s="60"/>
      <c r="O10" s="60"/>
      <c r="P10" s="60"/>
      <c r="Q10" s="60"/>
      <c r="R10" s="60"/>
      <c r="S10" s="60"/>
      <c r="T10" s="60"/>
      <c r="U10" s="60"/>
      <c r="V10" s="60"/>
      <c r="W10" s="60"/>
      <c r="X10" s="60"/>
      <c r="Y10" s="60"/>
      <c r="Z10" s="60"/>
    </row>
    <row r="11" spans="1:26" ht="37.5" customHeight="1">
      <c r="B11" s="173" t="s">
        <v>8</v>
      </c>
      <c r="C11" s="171"/>
      <c r="D11" s="60"/>
      <c r="E11" s="60"/>
      <c r="F11" s="60"/>
      <c r="G11" s="60"/>
      <c r="H11" s="60"/>
      <c r="I11" s="60"/>
      <c r="J11" s="60"/>
      <c r="K11" s="60"/>
      <c r="L11" s="60"/>
      <c r="M11" s="60"/>
      <c r="N11" s="60"/>
      <c r="O11" s="60"/>
      <c r="P11" s="60"/>
      <c r="Q11" s="60"/>
      <c r="R11" s="60"/>
      <c r="S11" s="60"/>
      <c r="T11" s="60"/>
      <c r="U11" s="60"/>
      <c r="V11" s="60"/>
      <c r="W11" s="60"/>
      <c r="X11" s="60"/>
      <c r="Y11" s="60"/>
      <c r="Z11" s="60"/>
    </row>
    <row r="12" spans="1:26" ht="37.5" customHeight="1">
      <c r="B12" s="173" t="s">
        <v>9</v>
      </c>
      <c r="C12" s="172"/>
      <c r="D12" s="60"/>
      <c r="E12" s="60"/>
      <c r="F12" s="60"/>
      <c r="G12" s="60"/>
      <c r="H12" s="60"/>
      <c r="I12" s="60"/>
      <c r="J12" s="60"/>
      <c r="K12" s="60"/>
      <c r="L12" s="60"/>
      <c r="M12" s="60"/>
      <c r="N12" s="60"/>
      <c r="O12" s="60"/>
      <c r="P12" s="60"/>
      <c r="Q12" s="60"/>
      <c r="R12" s="60"/>
      <c r="S12" s="60"/>
      <c r="T12" s="60"/>
      <c r="U12" s="60"/>
      <c r="V12" s="60"/>
      <c r="W12" s="60"/>
      <c r="X12" s="60"/>
      <c r="Y12" s="60"/>
      <c r="Z12" s="60"/>
    </row>
    <row r="13" spans="1:26" ht="37.5" customHeight="1">
      <c r="B13" s="173" t="s">
        <v>10</v>
      </c>
      <c r="C13" s="172"/>
      <c r="D13" s="60"/>
      <c r="E13" s="60"/>
      <c r="F13" s="60"/>
      <c r="G13" s="60"/>
      <c r="H13" s="60"/>
      <c r="I13" s="60"/>
      <c r="J13" s="60"/>
      <c r="K13" s="60"/>
      <c r="L13" s="60"/>
      <c r="M13" s="60"/>
      <c r="N13" s="60"/>
      <c r="O13" s="60"/>
      <c r="P13" s="60"/>
      <c r="Q13" s="60"/>
      <c r="R13" s="60"/>
      <c r="S13" s="60"/>
      <c r="T13" s="60"/>
      <c r="U13" s="60"/>
      <c r="V13" s="60"/>
      <c r="W13" s="60"/>
      <c r="X13" s="60"/>
      <c r="Y13" s="60"/>
      <c r="Z13" s="60"/>
    </row>
    <row r="14" spans="1:26" ht="37.5" customHeight="1">
      <c r="B14" s="173" t="s">
        <v>11</v>
      </c>
      <c r="C14" s="172"/>
      <c r="D14" s="60"/>
      <c r="E14" s="60"/>
      <c r="F14" s="60"/>
      <c r="G14" s="60"/>
      <c r="H14" s="60"/>
      <c r="I14" s="60"/>
      <c r="J14" s="60"/>
      <c r="K14" s="60"/>
      <c r="L14" s="60"/>
      <c r="M14" s="60"/>
      <c r="N14" s="60"/>
      <c r="O14" s="60"/>
      <c r="P14" s="60"/>
      <c r="Q14" s="60"/>
      <c r="R14" s="60"/>
      <c r="S14" s="60"/>
      <c r="T14" s="60"/>
      <c r="U14" s="60"/>
      <c r="V14" s="60"/>
      <c r="W14" s="60"/>
      <c r="X14" s="60"/>
      <c r="Y14" s="60"/>
      <c r="Z14" s="60"/>
    </row>
    <row r="15" spans="1:26" ht="37.5" customHeight="1">
      <c r="B15" s="173" t="s">
        <v>12</v>
      </c>
      <c r="C15" s="172"/>
      <c r="D15" s="60"/>
      <c r="E15" s="60"/>
      <c r="F15" s="60"/>
      <c r="G15" s="60"/>
      <c r="H15" s="60"/>
      <c r="I15" s="60"/>
      <c r="J15" s="60"/>
      <c r="K15" s="60"/>
      <c r="L15" s="60"/>
      <c r="M15" s="60"/>
      <c r="N15" s="60"/>
      <c r="O15" s="60"/>
      <c r="P15" s="60"/>
      <c r="Q15" s="60"/>
      <c r="R15" s="60"/>
      <c r="S15" s="60"/>
      <c r="T15" s="60"/>
      <c r="U15" s="60"/>
      <c r="V15" s="60"/>
      <c r="W15" s="60"/>
      <c r="X15" s="60"/>
      <c r="Y15" s="60"/>
      <c r="Z15" s="60"/>
    </row>
    <row r="16" spans="1:26" ht="37.5" customHeight="1">
      <c r="A16" s="60"/>
      <c r="B16" s="181"/>
      <c r="C16" s="181"/>
      <c r="D16" s="60"/>
      <c r="E16" s="60"/>
      <c r="F16" s="60"/>
      <c r="G16" s="60"/>
      <c r="H16" s="60"/>
      <c r="I16" s="60"/>
      <c r="J16" s="60"/>
      <c r="K16" s="60"/>
      <c r="L16" s="60"/>
      <c r="M16" s="60"/>
      <c r="N16" s="60"/>
      <c r="O16" s="60"/>
      <c r="P16" s="60"/>
      <c r="Q16" s="60"/>
      <c r="R16" s="60"/>
      <c r="S16" s="60"/>
      <c r="T16" s="60"/>
      <c r="U16" s="60"/>
      <c r="V16" s="60"/>
      <c r="W16" s="60"/>
      <c r="X16" s="60"/>
      <c r="Y16" s="60"/>
      <c r="Z16" s="60"/>
    </row>
    <row r="17" spans="1:26" ht="37.5" customHeight="1">
      <c r="A17" s="60"/>
      <c r="B17" s="128" t="s">
        <v>13</v>
      </c>
      <c r="C17" s="172"/>
      <c r="D17" s="60"/>
      <c r="E17" s="60"/>
      <c r="F17" s="60"/>
      <c r="G17" s="60"/>
      <c r="H17" s="60"/>
      <c r="I17" s="60"/>
      <c r="J17" s="60"/>
      <c r="K17" s="60"/>
      <c r="L17" s="60"/>
      <c r="M17" s="60"/>
      <c r="N17" s="60"/>
      <c r="O17" s="60"/>
      <c r="P17" s="60"/>
      <c r="Q17" s="60"/>
      <c r="R17" s="60"/>
      <c r="S17" s="60"/>
      <c r="T17" s="60"/>
      <c r="U17" s="60"/>
      <c r="V17" s="60"/>
      <c r="W17" s="60"/>
      <c r="X17" s="60"/>
      <c r="Y17" s="60"/>
      <c r="Z17" s="60"/>
    </row>
    <row r="18" spans="1:26" ht="37.5" customHeight="1">
      <c r="A18" s="60"/>
      <c r="B18" s="182" t="s">
        <v>14</v>
      </c>
      <c r="C18" s="182"/>
      <c r="D18" s="60"/>
      <c r="E18" s="60"/>
      <c r="F18" s="60"/>
      <c r="G18" s="60"/>
      <c r="H18" s="60"/>
      <c r="I18" s="60"/>
      <c r="J18" s="60"/>
      <c r="K18" s="60"/>
      <c r="L18" s="60"/>
      <c r="M18" s="60"/>
      <c r="N18" s="60"/>
      <c r="O18" s="60"/>
      <c r="P18" s="60"/>
      <c r="Q18" s="60"/>
      <c r="R18" s="60"/>
      <c r="S18" s="60"/>
      <c r="T18" s="60"/>
      <c r="U18" s="60"/>
      <c r="V18" s="60"/>
      <c r="W18" s="60"/>
      <c r="X18" s="60"/>
      <c r="Y18" s="60"/>
      <c r="Z18" s="60"/>
    </row>
    <row r="19" spans="1:26" ht="37.5" customHeight="1">
      <c r="A19" s="60"/>
      <c r="B19" s="128" t="s">
        <v>15</v>
      </c>
      <c r="C19" s="172"/>
      <c r="D19" s="60"/>
      <c r="E19" s="60"/>
      <c r="F19" s="60"/>
      <c r="G19" s="60"/>
      <c r="H19" s="60"/>
      <c r="I19" s="60"/>
      <c r="J19" s="60"/>
      <c r="K19" s="60"/>
      <c r="L19" s="60"/>
      <c r="M19" s="60"/>
      <c r="N19" s="60"/>
      <c r="O19" s="60"/>
      <c r="P19" s="60"/>
      <c r="Q19" s="60"/>
      <c r="R19" s="60"/>
      <c r="S19" s="60"/>
      <c r="T19" s="60"/>
      <c r="U19" s="60"/>
      <c r="V19" s="60"/>
      <c r="W19" s="60"/>
      <c r="X19" s="60"/>
      <c r="Y19" s="60"/>
      <c r="Z19" s="60"/>
    </row>
    <row r="20" spans="1:26" ht="37.5" customHeight="1">
      <c r="A20" s="60"/>
      <c r="B20" s="128" t="s">
        <v>16</v>
      </c>
      <c r="C20" s="172"/>
      <c r="D20" s="60"/>
      <c r="E20" s="60"/>
      <c r="F20" s="60"/>
      <c r="G20" s="60"/>
      <c r="H20" s="60"/>
      <c r="I20" s="60"/>
      <c r="J20" s="60"/>
      <c r="K20" s="60"/>
      <c r="L20" s="60"/>
      <c r="M20" s="60"/>
      <c r="N20" s="60"/>
      <c r="O20" s="60"/>
      <c r="P20" s="60"/>
      <c r="Q20" s="60"/>
      <c r="R20" s="60"/>
      <c r="S20" s="60"/>
      <c r="T20" s="60"/>
      <c r="U20" s="60"/>
      <c r="V20" s="60"/>
      <c r="W20" s="60"/>
      <c r="X20" s="60"/>
      <c r="Y20" s="60"/>
      <c r="Z20" s="60"/>
    </row>
    <row r="21" spans="1:26" ht="37.5" customHeight="1">
      <c r="A21" s="60"/>
      <c r="B21" s="128" t="s">
        <v>17</v>
      </c>
      <c r="C21" s="172"/>
      <c r="D21" s="60"/>
      <c r="E21" s="60"/>
      <c r="F21" s="60"/>
      <c r="G21" s="60"/>
      <c r="H21" s="60"/>
      <c r="I21" s="60"/>
      <c r="J21" s="60"/>
      <c r="K21" s="60"/>
      <c r="L21" s="60"/>
      <c r="M21" s="60"/>
      <c r="N21" s="60"/>
      <c r="O21" s="60"/>
      <c r="P21" s="60"/>
      <c r="Q21" s="60"/>
      <c r="R21" s="60"/>
      <c r="S21" s="60"/>
      <c r="T21" s="60"/>
      <c r="U21" s="60"/>
      <c r="V21" s="60"/>
      <c r="W21" s="60"/>
      <c r="X21" s="60"/>
      <c r="Y21" s="60"/>
      <c r="Z21" s="60"/>
    </row>
    <row r="22" spans="1:26" ht="37.5" customHeight="1">
      <c r="A22" s="60"/>
      <c r="B22" s="128" t="s">
        <v>18</v>
      </c>
      <c r="C22" s="172"/>
      <c r="D22" s="60"/>
      <c r="E22" s="60"/>
      <c r="F22" s="60"/>
      <c r="G22" s="60"/>
      <c r="H22" s="60"/>
      <c r="I22" s="60"/>
      <c r="J22" s="60"/>
      <c r="K22" s="60"/>
      <c r="L22" s="60"/>
      <c r="M22" s="60"/>
      <c r="N22" s="60"/>
      <c r="O22" s="60"/>
      <c r="P22" s="60"/>
      <c r="Q22" s="60"/>
      <c r="R22" s="60"/>
      <c r="S22" s="60"/>
      <c r="T22" s="60"/>
      <c r="U22" s="60"/>
      <c r="V22" s="60"/>
      <c r="W22" s="60"/>
      <c r="X22" s="60"/>
      <c r="Y22" s="60"/>
      <c r="Z22" s="60"/>
    </row>
    <row r="23" spans="1:26" ht="37.5" customHeight="1">
      <c r="A23" s="60"/>
      <c r="B23" s="128" t="s">
        <v>19</v>
      </c>
      <c r="C23" s="172"/>
      <c r="D23" s="60"/>
      <c r="E23" s="60"/>
      <c r="F23" s="60"/>
      <c r="G23" s="60"/>
      <c r="H23" s="60"/>
      <c r="I23" s="60"/>
      <c r="J23" s="60"/>
      <c r="K23" s="60"/>
      <c r="L23" s="60"/>
      <c r="M23" s="60"/>
      <c r="N23" s="60"/>
      <c r="O23" s="60"/>
      <c r="P23" s="60"/>
      <c r="Q23" s="60"/>
      <c r="R23" s="60"/>
      <c r="S23" s="60"/>
      <c r="T23" s="60"/>
      <c r="U23" s="60"/>
      <c r="V23" s="60"/>
      <c r="W23" s="60"/>
      <c r="X23" s="60"/>
      <c r="Y23" s="60"/>
      <c r="Z23" s="60"/>
    </row>
    <row r="24" spans="1:26" ht="37.5" customHeight="1">
      <c r="A24" s="60"/>
      <c r="B24" s="128" t="s">
        <v>20</v>
      </c>
      <c r="C24" s="172"/>
      <c r="D24" s="60"/>
      <c r="E24" s="60"/>
      <c r="F24" s="60"/>
      <c r="G24" s="60"/>
      <c r="H24" s="60"/>
      <c r="I24" s="60"/>
      <c r="J24" s="60"/>
      <c r="K24" s="60"/>
      <c r="L24" s="60"/>
      <c r="M24" s="60"/>
      <c r="N24" s="60"/>
      <c r="O24" s="60"/>
      <c r="P24" s="60"/>
      <c r="Q24" s="60"/>
      <c r="R24" s="60"/>
      <c r="S24" s="60"/>
      <c r="T24" s="60"/>
      <c r="U24" s="60"/>
      <c r="V24" s="60"/>
      <c r="W24" s="60"/>
      <c r="X24" s="60"/>
      <c r="Y24" s="60"/>
      <c r="Z24" s="60"/>
    </row>
    <row r="25" spans="1:26" ht="37.5" customHeight="1">
      <c r="A25" s="60"/>
      <c r="B25" s="178" t="s">
        <v>21</v>
      </c>
      <c r="C25" s="178"/>
      <c r="D25" s="60"/>
      <c r="E25" s="60"/>
      <c r="F25" s="60"/>
      <c r="G25" s="60"/>
      <c r="H25" s="60"/>
      <c r="I25" s="60"/>
      <c r="J25" s="60"/>
      <c r="K25" s="60"/>
      <c r="L25" s="60"/>
      <c r="M25" s="60"/>
      <c r="N25" s="60"/>
      <c r="O25" s="60"/>
      <c r="P25" s="60"/>
      <c r="Q25" s="60"/>
      <c r="R25" s="60"/>
      <c r="S25" s="60"/>
      <c r="T25" s="60"/>
      <c r="U25" s="60"/>
      <c r="V25" s="60"/>
      <c r="W25" s="60"/>
      <c r="X25" s="60"/>
      <c r="Y25" s="60"/>
      <c r="Z25" s="60"/>
    </row>
    <row r="26" spans="1:26" ht="37.5" customHeight="1">
      <c r="A26" s="60"/>
      <c r="B26" s="128" t="s">
        <v>22</v>
      </c>
      <c r="C26" s="172"/>
      <c r="D26" s="60"/>
      <c r="E26" s="60"/>
      <c r="F26" s="60"/>
      <c r="G26" s="60"/>
      <c r="H26" s="60"/>
      <c r="I26" s="60"/>
      <c r="J26" s="60"/>
      <c r="K26" s="60"/>
      <c r="L26" s="60"/>
      <c r="M26" s="60"/>
      <c r="N26" s="60"/>
      <c r="O26" s="60"/>
      <c r="P26" s="60"/>
      <c r="Q26" s="60"/>
      <c r="R26" s="60"/>
      <c r="S26" s="60"/>
      <c r="T26" s="60"/>
      <c r="U26" s="60"/>
      <c r="V26" s="60"/>
      <c r="W26" s="60"/>
      <c r="X26" s="60"/>
      <c r="Y26" s="60"/>
      <c r="Z26" s="60"/>
    </row>
    <row r="27" spans="1:26" ht="37.5" customHeight="1">
      <c r="A27" s="60"/>
      <c r="B27" s="128" t="s">
        <v>23</v>
      </c>
      <c r="C27" s="172"/>
      <c r="D27" s="60"/>
      <c r="E27" s="60"/>
      <c r="F27" s="60"/>
      <c r="G27" s="60"/>
      <c r="H27" s="60"/>
      <c r="I27" s="60"/>
      <c r="J27" s="60"/>
      <c r="K27" s="60"/>
      <c r="L27" s="60"/>
      <c r="M27" s="60"/>
      <c r="N27" s="60"/>
      <c r="O27" s="60"/>
      <c r="P27" s="60"/>
      <c r="Q27" s="60"/>
      <c r="R27" s="60"/>
      <c r="S27" s="60"/>
      <c r="T27" s="60"/>
      <c r="U27" s="60"/>
      <c r="V27" s="60"/>
      <c r="W27" s="60"/>
      <c r="X27" s="60"/>
      <c r="Y27" s="60"/>
      <c r="Z27" s="60"/>
    </row>
    <row r="28" spans="1:26" ht="37.5" customHeight="1">
      <c r="A28" s="60"/>
      <c r="B28" s="128" t="s">
        <v>24</v>
      </c>
      <c r="C28" s="172"/>
      <c r="D28" s="60"/>
      <c r="E28" s="60"/>
      <c r="F28" s="60"/>
      <c r="G28" s="60"/>
      <c r="H28" s="60"/>
      <c r="I28" s="60"/>
      <c r="J28" s="60"/>
      <c r="K28" s="60"/>
      <c r="L28" s="60"/>
      <c r="M28" s="60"/>
      <c r="N28" s="60"/>
      <c r="O28" s="60"/>
      <c r="P28" s="60"/>
      <c r="Q28" s="60"/>
      <c r="R28" s="60"/>
      <c r="S28" s="60"/>
      <c r="T28" s="60"/>
      <c r="U28" s="60"/>
      <c r="V28" s="60"/>
      <c r="W28" s="60"/>
      <c r="X28" s="60"/>
      <c r="Y28" s="60"/>
      <c r="Z28" s="60"/>
    </row>
    <row r="29" spans="1:26" ht="37.5" customHeight="1">
      <c r="A29" s="60"/>
      <c r="B29" s="128" t="s">
        <v>25</v>
      </c>
      <c r="C29" s="172"/>
      <c r="D29" s="60"/>
      <c r="E29" s="60"/>
      <c r="F29" s="60"/>
      <c r="G29" s="60"/>
      <c r="H29" s="60"/>
      <c r="I29" s="60"/>
      <c r="J29" s="60"/>
      <c r="K29" s="60"/>
      <c r="L29" s="60"/>
      <c r="M29" s="60"/>
      <c r="N29" s="60"/>
      <c r="O29" s="60"/>
      <c r="P29" s="60"/>
      <c r="Q29" s="60"/>
      <c r="R29" s="60"/>
      <c r="S29" s="60"/>
      <c r="T29" s="60"/>
      <c r="U29" s="60"/>
      <c r="V29" s="60"/>
      <c r="W29" s="60"/>
      <c r="X29" s="60"/>
      <c r="Y29" s="60"/>
      <c r="Z29" s="60"/>
    </row>
    <row r="30" spans="1:26" ht="37.5" customHeight="1">
      <c r="A30" s="60"/>
      <c r="B30" s="178" t="s">
        <v>26</v>
      </c>
      <c r="C30" s="178"/>
      <c r="D30" s="60"/>
      <c r="E30" s="60"/>
      <c r="F30" s="60"/>
      <c r="G30" s="60"/>
      <c r="H30" s="60"/>
      <c r="I30" s="60"/>
      <c r="J30" s="60"/>
      <c r="K30" s="60"/>
      <c r="L30" s="60"/>
      <c r="M30" s="60"/>
      <c r="N30" s="60"/>
      <c r="O30" s="60"/>
      <c r="P30" s="60"/>
      <c r="Q30" s="60"/>
      <c r="R30" s="60"/>
      <c r="S30" s="60"/>
      <c r="T30" s="60"/>
      <c r="U30" s="60"/>
      <c r="V30" s="60"/>
      <c r="W30" s="60"/>
      <c r="X30" s="60"/>
      <c r="Y30" s="60"/>
      <c r="Z30" s="60"/>
    </row>
    <row r="31" spans="1:26" ht="37.5" customHeight="1">
      <c r="A31" s="60"/>
      <c r="B31" s="128" t="s">
        <v>27</v>
      </c>
      <c r="C31" s="172"/>
      <c r="D31" s="60"/>
      <c r="E31" s="60"/>
      <c r="F31" s="60"/>
      <c r="G31" s="60"/>
      <c r="H31" s="60"/>
      <c r="I31" s="60"/>
      <c r="J31" s="60"/>
      <c r="K31" s="60"/>
      <c r="L31" s="60"/>
      <c r="M31" s="60"/>
      <c r="N31" s="60"/>
      <c r="O31" s="60"/>
      <c r="P31" s="60"/>
      <c r="Q31" s="60"/>
      <c r="R31" s="60"/>
      <c r="S31" s="60"/>
      <c r="T31" s="60"/>
      <c r="U31" s="60"/>
      <c r="V31" s="60"/>
      <c r="W31" s="60"/>
      <c r="X31" s="60"/>
      <c r="Y31" s="60"/>
      <c r="Z31" s="60"/>
    </row>
    <row r="32" spans="1:26" ht="37.5" customHeight="1">
      <c r="A32" s="60"/>
      <c r="B32" s="128" t="s">
        <v>28</v>
      </c>
      <c r="C32" s="172"/>
      <c r="D32" s="60"/>
      <c r="E32" s="60"/>
      <c r="F32" s="60"/>
      <c r="G32" s="60"/>
      <c r="H32" s="60"/>
      <c r="I32" s="60"/>
      <c r="J32" s="60"/>
      <c r="K32" s="60"/>
      <c r="L32" s="60"/>
      <c r="M32" s="60"/>
      <c r="N32" s="60"/>
      <c r="O32" s="60"/>
      <c r="P32" s="60"/>
      <c r="Q32" s="60"/>
      <c r="R32" s="60"/>
      <c r="S32" s="60"/>
      <c r="T32" s="60"/>
      <c r="U32" s="60"/>
      <c r="V32" s="60"/>
      <c r="W32" s="60"/>
      <c r="X32" s="60"/>
      <c r="Y32" s="60"/>
      <c r="Z32" s="60"/>
    </row>
    <row r="33" spans="1:26" ht="37.5" customHeight="1">
      <c r="A33" s="60"/>
      <c r="B33" s="128" t="s">
        <v>29</v>
      </c>
      <c r="C33" s="172"/>
      <c r="D33" s="60"/>
      <c r="E33" s="60"/>
      <c r="F33" s="60"/>
      <c r="G33" s="60"/>
      <c r="H33" s="60"/>
      <c r="I33" s="60"/>
      <c r="J33" s="60"/>
      <c r="K33" s="60"/>
      <c r="L33" s="60"/>
      <c r="M33" s="60"/>
      <c r="N33" s="60"/>
      <c r="O33" s="60"/>
      <c r="P33" s="60"/>
      <c r="Q33" s="60"/>
      <c r="R33" s="60"/>
      <c r="S33" s="60"/>
      <c r="T33" s="60"/>
      <c r="U33" s="60"/>
      <c r="V33" s="60"/>
      <c r="W33" s="60"/>
      <c r="X33" s="60"/>
      <c r="Y33" s="60"/>
      <c r="Z33" s="60"/>
    </row>
    <row r="34" spans="1:26" ht="37.5" customHeight="1">
      <c r="A34" s="60"/>
      <c r="B34" s="128" t="s">
        <v>30</v>
      </c>
      <c r="C34" s="172"/>
      <c r="D34" s="60"/>
      <c r="E34" s="60"/>
      <c r="F34" s="60"/>
      <c r="G34" s="60"/>
      <c r="H34" s="60"/>
      <c r="I34" s="60"/>
      <c r="J34" s="60"/>
      <c r="K34" s="60"/>
      <c r="L34" s="60"/>
      <c r="M34" s="60"/>
      <c r="N34" s="60"/>
      <c r="O34" s="60"/>
      <c r="P34" s="60"/>
      <c r="Q34" s="60"/>
      <c r="R34" s="60"/>
      <c r="S34" s="60"/>
      <c r="T34" s="60"/>
      <c r="U34" s="60"/>
      <c r="V34" s="60"/>
      <c r="W34" s="60"/>
      <c r="X34" s="60"/>
      <c r="Y34" s="60"/>
      <c r="Z34" s="60"/>
    </row>
    <row r="35" spans="1:26" ht="35.25" customHeight="1">
      <c r="A35" s="60"/>
      <c r="B35" s="179" t="s">
        <v>31</v>
      </c>
      <c r="C35" s="179"/>
      <c r="D35" s="60"/>
      <c r="E35" s="60"/>
      <c r="F35" s="60"/>
      <c r="G35" s="60"/>
      <c r="H35" s="60"/>
      <c r="I35" s="60"/>
      <c r="J35" s="60"/>
      <c r="K35" s="60"/>
      <c r="L35" s="60"/>
      <c r="M35" s="60"/>
      <c r="N35" s="60"/>
      <c r="O35" s="60"/>
      <c r="P35" s="60"/>
      <c r="Q35" s="60"/>
      <c r="R35" s="60"/>
      <c r="S35" s="60"/>
      <c r="T35" s="60"/>
      <c r="U35" s="60"/>
      <c r="V35" s="60"/>
      <c r="W35" s="60"/>
      <c r="X35" s="60"/>
      <c r="Y35" s="60"/>
      <c r="Z35" s="60"/>
    </row>
    <row r="36" spans="1:26" ht="25.5" customHeight="1">
      <c r="A36" s="60"/>
      <c r="B36" s="171" t="s">
        <v>32</v>
      </c>
      <c r="C36" s="172"/>
      <c r="D36" s="60"/>
      <c r="E36" s="60"/>
      <c r="F36" s="60"/>
      <c r="G36" s="60"/>
      <c r="H36" s="60"/>
      <c r="I36" s="60"/>
      <c r="J36" s="60"/>
      <c r="K36" s="60"/>
      <c r="L36" s="60"/>
      <c r="M36" s="60"/>
      <c r="N36" s="60"/>
      <c r="O36" s="60"/>
      <c r="P36" s="60"/>
      <c r="Q36" s="60"/>
      <c r="R36" s="60"/>
      <c r="S36" s="60"/>
      <c r="T36" s="60"/>
      <c r="U36" s="60"/>
      <c r="V36" s="60"/>
      <c r="W36" s="60"/>
      <c r="X36" s="60"/>
      <c r="Y36" s="60"/>
      <c r="Z36" s="60"/>
    </row>
    <row r="37" spans="1:26" ht="30" customHeight="1">
      <c r="A37" s="60"/>
      <c r="B37" s="171" t="s">
        <v>33</v>
      </c>
      <c r="C37" s="172"/>
      <c r="D37" s="60"/>
      <c r="E37" s="60"/>
      <c r="F37" s="60"/>
      <c r="G37" s="60"/>
      <c r="H37" s="60"/>
      <c r="I37" s="60"/>
      <c r="J37" s="60"/>
      <c r="K37" s="60"/>
      <c r="L37" s="60"/>
      <c r="M37" s="60"/>
      <c r="N37" s="60"/>
      <c r="O37" s="60"/>
      <c r="P37" s="60"/>
      <c r="Q37" s="60"/>
      <c r="R37" s="60"/>
      <c r="S37" s="60"/>
      <c r="T37" s="60"/>
      <c r="U37" s="60"/>
      <c r="V37" s="60"/>
      <c r="W37" s="60"/>
      <c r="X37" s="60"/>
      <c r="Y37" s="60"/>
      <c r="Z37" s="60"/>
    </row>
    <row r="38" spans="1:26" ht="29.25" customHeight="1">
      <c r="A38" s="60"/>
      <c r="B38" s="171" t="s">
        <v>34</v>
      </c>
      <c r="C38" s="172"/>
      <c r="D38" s="60"/>
      <c r="E38" s="60"/>
      <c r="F38" s="60"/>
      <c r="G38" s="60"/>
      <c r="H38" s="60"/>
      <c r="I38" s="60"/>
      <c r="J38" s="60"/>
      <c r="K38" s="60"/>
      <c r="L38" s="60"/>
      <c r="M38" s="60"/>
      <c r="N38" s="60"/>
      <c r="O38" s="60"/>
      <c r="P38" s="60"/>
      <c r="Q38" s="60"/>
      <c r="R38" s="60"/>
      <c r="S38" s="60"/>
      <c r="T38" s="60"/>
      <c r="U38" s="60"/>
      <c r="V38" s="60"/>
      <c r="W38" s="60"/>
      <c r="X38" s="60"/>
      <c r="Y38" s="60"/>
      <c r="Z38" s="60"/>
    </row>
    <row r="39" spans="1:26" ht="33.75" customHeight="1">
      <c r="A39" s="60"/>
      <c r="B39" s="171" t="s">
        <v>35</v>
      </c>
      <c r="C39" s="172"/>
      <c r="D39" s="60"/>
      <c r="E39" s="60"/>
      <c r="F39" s="60"/>
      <c r="G39" s="60"/>
      <c r="H39" s="60"/>
      <c r="I39" s="60"/>
      <c r="J39" s="60"/>
      <c r="K39" s="60"/>
      <c r="L39" s="60"/>
      <c r="M39" s="60"/>
      <c r="N39" s="60"/>
      <c r="O39" s="60"/>
      <c r="P39" s="60"/>
      <c r="Q39" s="60"/>
      <c r="R39" s="60"/>
      <c r="S39" s="60"/>
      <c r="T39" s="60"/>
      <c r="U39" s="60"/>
      <c r="V39" s="60"/>
      <c r="W39" s="60"/>
      <c r="X39" s="60"/>
      <c r="Y39" s="60"/>
      <c r="Z39" s="60"/>
    </row>
    <row r="40" spans="1:26">
      <c r="A40" s="60"/>
      <c r="B40" s="171" t="s">
        <v>36</v>
      </c>
      <c r="C40" s="172"/>
      <c r="D40" s="60"/>
      <c r="E40" s="60"/>
      <c r="F40" s="60"/>
      <c r="G40" s="60"/>
      <c r="H40" s="60"/>
      <c r="I40" s="60"/>
      <c r="J40" s="60"/>
      <c r="K40" s="60"/>
      <c r="L40" s="60"/>
      <c r="M40" s="60"/>
      <c r="N40" s="60"/>
      <c r="O40" s="60"/>
      <c r="P40" s="60"/>
      <c r="Q40" s="60"/>
      <c r="R40" s="60"/>
      <c r="S40" s="60"/>
      <c r="T40" s="60"/>
      <c r="U40" s="60"/>
      <c r="V40" s="60"/>
      <c r="W40" s="60"/>
      <c r="X40" s="60"/>
      <c r="Y40" s="60"/>
      <c r="Z40" s="60"/>
    </row>
    <row r="41" spans="1:26" ht="32.25" customHeight="1">
      <c r="A41" s="60"/>
      <c r="B41" s="171" t="s">
        <v>37</v>
      </c>
      <c r="C41" s="172"/>
      <c r="D41" s="60"/>
      <c r="E41" s="60"/>
      <c r="F41" s="60"/>
      <c r="G41" s="60"/>
      <c r="H41" s="60"/>
      <c r="I41" s="60"/>
      <c r="J41" s="60"/>
      <c r="K41" s="60"/>
      <c r="L41" s="60"/>
      <c r="M41" s="60"/>
      <c r="N41" s="60"/>
      <c r="O41" s="60"/>
      <c r="P41" s="60"/>
      <c r="Q41" s="60"/>
      <c r="R41" s="60"/>
      <c r="S41" s="60"/>
      <c r="T41" s="60"/>
      <c r="U41" s="60"/>
      <c r="V41" s="60"/>
      <c r="W41" s="60"/>
      <c r="X41" s="60"/>
      <c r="Y41" s="60"/>
      <c r="Z41" s="60"/>
    </row>
    <row r="42" spans="1:26" ht="36.75" customHeight="1">
      <c r="A42" s="60"/>
      <c r="B42" s="171" t="s">
        <v>38</v>
      </c>
      <c r="C42" s="172"/>
      <c r="D42" s="60"/>
      <c r="E42" s="60"/>
      <c r="F42" s="60"/>
      <c r="G42" s="60"/>
      <c r="H42" s="60"/>
      <c r="I42" s="60"/>
      <c r="J42" s="60"/>
      <c r="K42" s="60"/>
      <c r="L42" s="60"/>
      <c r="M42" s="60"/>
      <c r="N42" s="60"/>
      <c r="O42" s="60"/>
      <c r="P42" s="60"/>
      <c r="Q42" s="60"/>
      <c r="R42" s="60"/>
      <c r="S42" s="60"/>
      <c r="T42" s="60"/>
      <c r="U42" s="60"/>
      <c r="V42" s="60"/>
      <c r="W42" s="60"/>
      <c r="X42" s="60"/>
      <c r="Y42" s="60"/>
      <c r="Z42" s="60"/>
    </row>
    <row r="43" spans="1:26" ht="39.75" customHeight="1">
      <c r="A43" s="60"/>
      <c r="B43" s="171" t="s">
        <v>39</v>
      </c>
      <c r="C43" s="172"/>
      <c r="D43" s="60"/>
      <c r="E43" s="60"/>
      <c r="F43" s="60"/>
      <c r="G43" s="60"/>
      <c r="H43" s="60"/>
      <c r="I43" s="60"/>
      <c r="J43" s="60"/>
      <c r="K43" s="60"/>
      <c r="L43" s="60"/>
      <c r="M43" s="60"/>
      <c r="N43" s="60"/>
      <c r="O43" s="60"/>
      <c r="P43" s="60"/>
      <c r="Q43" s="60"/>
      <c r="R43" s="60"/>
      <c r="S43" s="60"/>
      <c r="T43" s="60"/>
      <c r="U43" s="60"/>
      <c r="V43" s="60"/>
      <c r="W43" s="60"/>
      <c r="X43" s="60"/>
      <c r="Y43" s="60"/>
      <c r="Z43" s="60"/>
    </row>
    <row r="44" spans="1:26" ht="39" customHeight="1">
      <c r="A44" s="60"/>
      <c r="B44" s="171" t="s">
        <v>40</v>
      </c>
      <c r="C44" s="172"/>
      <c r="D44" s="60"/>
      <c r="E44" s="60"/>
      <c r="F44" s="60"/>
      <c r="G44" s="60"/>
      <c r="H44" s="60"/>
      <c r="I44" s="60"/>
      <c r="J44" s="60"/>
      <c r="K44" s="60"/>
      <c r="L44" s="60"/>
      <c r="M44" s="60"/>
      <c r="N44" s="60"/>
      <c r="O44" s="60"/>
      <c r="P44" s="60"/>
      <c r="Q44" s="60"/>
      <c r="R44" s="60"/>
      <c r="S44" s="60"/>
      <c r="T44" s="60"/>
      <c r="U44" s="60"/>
      <c r="V44" s="60"/>
      <c r="W44" s="60"/>
      <c r="X44" s="60"/>
      <c r="Y44" s="60"/>
      <c r="Z44" s="60"/>
    </row>
    <row r="45" spans="1:26" ht="37.5" customHeight="1">
      <c r="A45" s="60"/>
      <c r="B45" s="171" t="s">
        <v>41</v>
      </c>
      <c r="C45" s="172"/>
      <c r="D45" s="60"/>
      <c r="E45" s="60"/>
      <c r="F45" s="60"/>
      <c r="G45" s="60"/>
      <c r="H45" s="60"/>
      <c r="I45" s="60"/>
      <c r="J45" s="60"/>
      <c r="K45" s="60"/>
      <c r="L45" s="60"/>
      <c r="M45" s="60"/>
      <c r="N45" s="60"/>
      <c r="O45" s="60"/>
      <c r="P45" s="60"/>
      <c r="Q45" s="60"/>
      <c r="R45" s="60"/>
      <c r="S45" s="60"/>
      <c r="T45" s="60"/>
      <c r="U45" s="60"/>
      <c r="V45" s="60"/>
      <c r="W45" s="60"/>
      <c r="X45" s="60"/>
      <c r="Y45" s="60"/>
      <c r="Z45" s="60"/>
    </row>
    <row r="46" spans="1:26">
      <c r="A46" s="60"/>
      <c r="C46" s="172"/>
      <c r="D46" s="60"/>
      <c r="E46" s="60"/>
      <c r="F46" s="60"/>
      <c r="G46" s="60"/>
      <c r="H46" s="60"/>
      <c r="I46" s="60"/>
      <c r="J46" s="60"/>
      <c r="K46" s="60"/>
      <c r="L46" s="60"/>
      <c r="M46" s="60"/>
      <c r="N46" s="60"/>
      <c r="O46" s="60"/>
      <c r="P46" s="60"/>
      <c r="Q46" s="60"/>
      <c r="R46" s="60"/>
      <c r="S46" s="60"/>
      <c r="T46" s="60"/>
      <c r="U46" s="60"/>
      <c r="V46" s="60"/>
      <c r="W46" s="60"/>
      <c r="X46" s="60"/>
      <c r="Y46" s="60"/>
      <c r="Z46" s="60"/>
    </row>
    <row r="47" spans="1:26">
      <c r="A47" s="60"/>
      <c r="C47" s="172"/>
      <c r="D47" s="60"/>
      <c r="E47" s="60"/>
      <c r="F47" s="60"/>
      <c r="G47" s="60"/>
      <c r="H47" s="60"/>
      <c r="I47" s="60"/>
      <c r="J47" s="60"/>
      <c r="K47" s="60"/>
      <c r="L47" s="60"/>
      <c r="M47" s="60"/>
      <c r="N47" s="60"/>
      <c r="O47" s="60"/>
      <c r="P47" s="60"/>
      <c r="Q47" s="60"/>
      <c r="R47" s="60"/>
      <c r="S47" s="60"/>
      <c r="T47" s="60"/>
      <c r="U47" s="60"/>
      <c r="V47" s="60"/>
      <c r="W47" s="60"/>
      <c r="X47" s="60"/>
      <c r="Y47" s="60"/>
      <c r="Z47" s="60"/>
    </row>
    <row r="48" spans="1:26">
      <c r="A48" s="60"/>
      <c r="B48" s="172"/>
      <c r="C48" s="172"/>
      <c r="D48" s="60"/>
      <c r="E48" s="60"/>
      <c r="F48" s="60"/>
      <c r="G48" s="60"/>
      <c r="H48" s="60"/>
      <c r="I48" s="60"/>
      <c r="J48" s="60"/>
      <c r="K48" s="60"/>
      <c r="L48" s="60"/>
      <c r="M48" s="60"/>
      <c r="N48" s="60"/>
      <c r="O48" s="60"/>
      <c r="P48" s="60"/>
      <c r="Q48" s="60"/>
      <c r="R48" s="60"/>
      <c r="S48" s="60"/>
      <c r="T48" s="60"/>
      <c r="U48" s="60"/>
      <c r="V48" s="60"/>
      <c r="W48" s="60"/>
      <c r="X48" s="60"/>
      <c r="Y48" s="60"/>
      <c r="Z48" s="60"/>
    </row>
    <row r="49" spans="1:26">
      <c r="A49" s="60"/>
      <c r="B49" s="172"/>
      <c r="C49" s="172"/>
      <c r="D49" s="60"/>
      <c r="E49" s="60"/>
      <c r="F49" s="60"/>
      <c r="G49" s="60"/>
      <c r="H49" s="60"/>
      <c r="I49" s="60"/>
      <c r="J49" s="60"/>
      <c r="K49" s="60"/>
      <c r="L49" s="60"/>
      <c r="M49" s="60"/>
      <c r="N49" s="60"/>
      <c r="O49" s="60"/>
      <c r="P49" s="60"/>
      <c r="Q49" s="60"/>
      <c r="R49" s="60"/>
      <c r="S49" s="60"/>
      <c r="T49" s="60"/>
      <c r="U49" s="60"/>
      <c r="V49" s="60"/>
      <c r="W49" s="60"/>
      <c r="X49" s="60"/>
      <c r="Y49" s="60"/>
      <c r="Z49" s="60"/>
    </row>
    <row r="50" spans="1:26">
      <c r="A50" s="60"/>
      <c r="B50" s="172"/>
      <c r="C50" s="172"/>
      <c r="D50" s="60"/>
      <c r="E50" s="60"/>
      <c r="F50" s="60"/>
      <c r="G50" s="60"/>
      <c r="H50" s="60"/>
      <c r="I50" s="60"/>
      <c r="J50" s="60"/>
      <c r="K50" s="60"/>
      <c r="L50" s="60"/>
      <c r="M50" s="60"/>
      <c r="N50" s="60"/>
      <c r="O50" s="60"/>
      <c r="P50" s="60"/>
      <c r="Q50" s="60"/>
      <c r="R50" s="60"/>
      <c r="S50" s="60"/>
      <c r="T50" s="60"/>
      <c r="U50" s="60"/>
      <c r="V50" s="60"/>
      <c r="W50" s="60"/>
      <c r="X50" s="60"/>
      <c r="Y50" s="60"/>
      <c r="Z50" s="60"/>
    </row>
    <row r="51" spans="1:26">
      <c r="A51" s="60"/>
      <c r="B51" s="172"/>
      <c r="C51" s="172"/>
      <c r="D51" s="60"/>
      <c r="E51" s="60"/>
      <c r="F51" s="60"/>
      <c r="G51" s="60"/>
      <c r="H51" s="60"/>
      <c r="I51" s="60"/>
      <c r="J51" s="60"/>
      <c r="K51" s="60"/>
      <c r="L51" s="60"/>
      <c r="M51" s="60"/>
      <c r="N51" s="60"/>
      <c r="O51" s="60"/>
      <c r="P51" s="60"/>
      <c r="Q51" s="60"/>
      <c r="R51" s="60"/>
      <c r="S51" s="60"/>
      <c r="T51" s="60"/>
      <c r="U51" s="60"/>
      <c r="V51" s="60"/>
      <c r="W51" s="60"/>
      <c r="X51" s="60"/>
      <c r="Y51" s="60"/>
      <c r="Z51" s="60"/>
    </row>
    <row r="52" spans="1:26">
      <c r="A52" s="60"/>
      <c r="B52" s="172"/>
      <c r="C52" s="172"/>
      <c r="D52" s="60"/>
      <c r="E52" s="60"/>
      <c r="F52" s="60"/>
      <c r="G52" s="60"/>
      <c r="H52" s="60"/>
      <c r="I52" s="60"/>
      <c r="J52" s="60"/>
      <c r="K52" s="60"/>
      <c r="L52" s="60"/>
      <c r="M52" s="60"/>
      <c r="N52" s="60"/>
      <c r="O52" s="60"/>
      <c r="P52" s="60"/>
      <c r="Q52" s="60"/>
      <c r="R52" s="60"/>
      <c r="S52" s="60"/>
      <c r="T52" s="60"/>
      <c r="U52" s="60"/>
      <c r="V52" s="60"/>
      <c r="W52" s="60"/>
      <c r="X52" s="60"/>
      <c r="Y52" s="60"/>
      <c r="Z52" s="60"/>
    </row>
    <row r="53" spans="1:26">
      <c r="A53" s="60"/>
      <c r="B53" s="172"/>
      <c r="C53" s="172"/>
      <c r="D53" s="60"/>
      <c r="E53" s="60"/>
      <c r="F53" s="60"/>
      <c r="G53" s="60"/>
      <c r="H53" s="60"/>
      <c r="I53" s="60"/>
      <c r="J53" s="60"/>
      <c r="K53" s="60"/>
      <c r="L53" s="60"/>
      <c r="M53" s="60"/>
      <c r="N53" s="60"/>
      <c r="O53" s="60"/>
      <c r="P53" s="60"/>
      <c r="Q53" s="60"/>
      <c r="R53" s="60"/>
      <c r="S53" s="60"/>
      <c r="T53" s="60"/>
      <c r="U53" s="60"/>
      <c r="V53" s="60"/>
      <c r="W53" s="60"/>
      <c r="X53" s="60"/>
      <c r="Y53" s="60"/>
      <c r="Z53" s="60"/>
    </row>
    <row r="54" spans="1:26">
      <c r="A54" s="60"/>
      <c r="B54" s="172"/>
      <c r="C54" s="172"/>
      <c r="D54" s="60"/>
      <c r="E54" s="60"/>
      <c r="F54" s="60"/>
      <c r="G54" s="60"/>
      <c r="H54" s="60"/>
      <c r="I54" s="60"/>
      <c r="J54" s="60"/>
      <c r="K54" s="60"/>
      <c r="L54" s="60"/>
      <c r="M54" s="60"/>
      <c r="N54" s="60"/>
      <c r="O54" s="60"/>
      <c r="P54" s="60"/>
      <c r="Q54" s="60"/>
      <c r="R54" s="60"/>
      <c r="S54" s="60"/>
      <c r="T54" s="60"/>
      <c r="U54" s="60"/>
      <c r="V54" s="60"/>
      <c r="W54" s="60"/>
      <c r="X54" s="60"/>
      <c r="Y54" s="60"/>
      <c r="Z54" s="60"/>
    </row>
    <row r="55" spans="1:26">
      <c r="A55" s="60"/>
      <c r="B55" s="172"/>
      <c r="C55" s="172"/>
      <c r="D55" s="60"/>
      <c r="E55" s="60"/>
      <c r="F55" s="60"/>
      <c r="G55" s="60"/>
      <c r="H55" s="60"/>
      <c r="I55" s="60"/>
      <c r="J55" s="60"/>
      <c r="K55" s="60"/>
      <c r="L55" s="60"/>
      <c r="M55" s="60"/>
      <c r="N55" s="60"/>
      <c r="O55" s="60"/>
      <c r="P55" s="60"/>
      <c r="Q55" s="60"/>
      <c r="R55" s="60"/>
      <c r="S55" s="60"/>
      <c r="T55" s="60"/>
      <c r="U55" s="60"/>
      <c r="V55" s="60"/>
      <c r="W55" s="60"/>
      <c r="X55" s="60"/>
      <c r="Y55" s="60"/>
      <c r="Z55" s="60"/>
    </row>
    <row r="56" spans="1:26">
      <c r="A56" s="60"/>
      <c r="B56" s="172"/>
      <c r="C56" s="172"/>
      <c r="D56" s="60"/>
      <c r="E56" s="60"/>
      <c r="F56" s="60"/>
      <c r="G56" s="60"/>
      <c r="H56" s="60"/>
      <c r="I56" s="60"/>
      <c r="J56" s="60"/>
      <c r="K56" s="60"/>
      <c r="L56" s="60"/>
      <c r="M56" s="60"/>
      <c r="N56" s="60"/>
      <c r="O56" s="60"/>
      <c r="P56" s="60"/>
      <c r="Q56" s="60"/>
      <c r="R56" s="60"/>
      <c r="S56" s="60"/>
      <c r="T56" s="60"/>
      <c r="U56" s="60"/>
      <c r="V56" s="60"/>
      <c r="W56" s="60"/>
      <c r="X56" s="60"/>
      <c r="Y56" s="60"/>
      <c r="Z56" s="60"/>
    </row>
    <row r="57" spans="1:26">
      <c r="A57" s="60"/>
      <c r="B57" s="172"/>
      <c r="C57" s="172"/>
      <c r="D57" s="60"/>
      <c r="E57" s="60"/>
      <c r="F57" s="60"/>
      <c r="G57" s="60"/>
      <c r="H57" s="60"/>
      <c r="I57" s="60"/>
      <c r="J57" s="60"/>
      <c r="K57" s="60"/>
      <c r="L57" s="60"/>
      <c r="M57" s="60"/>
      <c r="N57" s="60"/>
      <c r="O57" s="60"/>
      <c r="P57" s="60"/>
      <c r="Q57" s="60"/>
      <c r="R57" s="60"/>
      <c r="S57" s="60"/>
      <c r="T57" s="60"/>
      <c r="U57" s="60"/>
      <c r="V57" s="60"/>
      <c r="W57" s="60"/>
      <c r="X57" s="60"/>
      <c r="Y57" s="60"/>
      <c r="Z57" s="60"/>
    </row>
    <row r="58" spans="1:26">
      <c r="A58" s="60"/>
      <c r="B58" s="172"/>
      <c r="C58" s="172"/>
      <c r="D58" s="60"/>
      <c r="E58" s="60"/>
      <c r="F58" s="60"/>
      <c r="G58" s="60"/>
      <c r="H58" s="60"/>
      <c r="I58" s="60"/>
      <c r="J58" s="60"/>
      <c r="K58" s="60"/>
      <c r="L58" s="60"/>
      <c r="M58" s="60"/>
      <c r="N58" s="60"/>
      <c r="O58" s="60"/>
      <c r="P58" s="60"/>
      <c r="Q58" s="60"/>
      <c r="R58" s="60"/>
      <c r="S58" s="60"/>
      <c r="T58" s="60"/>
      <c r="U58" s="60"/>
      <c r="V58" s="60"/>
      <c r="W58" s="60"/>
      <c r="X58" s="60"/>
      <c r="Y58" s="60"/>
      <c r="Z58" s="60"/>
    </row>
    <row r="59" spans="1:26">
      <c r="A59" s="60"/>
      <c r="B59" s="172"/>
      <c r="C59" s="172"/>
      <c r="D59" s="60"/>
      <c r="E59" s="60"/>
      <c r="F59" s="60"/>
      <c r="G59" s="60"/>
      <c r="H59" s="60"/>
      <c r="I59" s="60"/>
      <c r="J59" s="60"/>
      <c r="K59" s="60"/>
      <c r="L59" s="60"/>
      <c r="M59" s="60"/>
      <c r="N59" s="60"/>
      <c r="O59" s="60"/>
      <c r="P59" s="60"/>
      <c r="Q59" s="60"/>
      <c r="R59" s="60"/>
      <c r="S59" s="60"/>
      <c r="T59" s="60"/>
      <c r="U59" s="60"/>
      <c r="V59" s="60"/>
      <c r="W59" s="60"/>
      <c r="X59" s="60"/>
      <c r="Y59" s="60"/>
      <c r="Z59" s="60"/>
    </row>
    <row r="60" spans="1:26">
      <c r="A60" s="60"/>
      <c r="B60" s="172"/>
      <c r="C60" s="172"/>
      <c r="D60" s="60"/>
      <c r="E60" s="60"/>
      <c r="F60" s="60"/>
      <c r="G60" s="60"/>
      <c r="H60" s="60"/>
      <c r="I60" s="60"/>
      <c r="J60" s="60"/>
      <c r="K60" s="60"/>
      <c r="L60" s="60"/>
      <c r="M60" s="60"/>
      <c r="N60" s="60"/>
      <c r="O60" s="60"/>
      <c r="P60" s="60"/>
      <c r="Q60" s="60"/>
      <c r="R60" s="60"/>
      <c r="S60" s="60"/>
      <c r="T60" s="60"/>
      <c r="U60" s="60"/>
      <c r="V60" s="60"/>
      <c r="W60" s="60"/>
      <c r="X60" s="60"/>
      <c r="Y60" s="60"/>
      <c r="Z60" s="60"/>
    </row>
    <row r="61" spans="1:26">
      <c r="A61" s="60"/>
      <c r="B61" s="172"/>
      <c r="C61" s="172"/>
      <c r="D61" s="60"/>
      <c r="E61" s="60"/>
      <c r="F61" s="60"/>
      <c r="G61" s="60"/>
      <c r="H61" s="60"/>
      <c r="I61" s="60"/>
      <c r="J61" s="60"/>
      <c r="K61" s="60"/>
      <c r="L61" s="60"/>
      <c r="M61" s="60"/>
      <c r="N61" s="60"/>
      <c r="O61" s="60"/>
      <c r="P61" s="60"/>
      <c r="Q61" s="60"/>
      <c r="R61" s="60"/>
      <c r="S61" s="60"/>
      <c r="T61" s="60"/>
      <c r="U61" s="60"/>
      <c r="V61" s="60"/>
      <c r="W61" s="60"/>
      <c r="X61" s="60"/>
      <c r="Y61" s="60"/>
      <c r="Z61" s="60"/>
    </row>
    <row r="62" spans="1:26">
      <c r="A62" s="60"/>
      <c r="B62" s="172"/>
      <c r="C62" s="172"/>
      <c r="D62" s="60"/>
      <c r="E62" s="60"/>
      <c r="F62" s="60"/>
      <c r="G62" s="60"/>
      <c r="H62" s="60"/>
      <c r="I62" s="60"/>
      <c r="J62" s="60"/>
      <c r="K62" s="60"/>
      <c r="L62" s="60"/>
      <c r="M62" s="60"/>
      <c r="N62" s="60"/>
      <c r="O62" s="60"/>
      <c r="P62" s="60"/>
      <c r="Q62" s="60"/>
      <c r="R62" s="60"/>
      <c r="S62" s="60"/>
      <c r="T62" s="60"/>
      <c r="U62" s="60"/>
      <c r="V62" s="60"/>
      <c r="W62" s="60"/>
      <c r="X62" s="60"/>
      <c r="Y62" s="60"/>
      <c r="Z62" s="60"/>
    </row>
    <row r="63" spans="1:26">
      <c r="A63" s="60"/>
      <c r="B63" s="172"/>
      <c r="C63" s="172"/>
      <c r="D63" s="60"/>
      <c r="E63" s="60"/>
      <c r="F63" s="60"/>
      <c r="G63" s="60"/>
      <c r="H63" s="60"/>
      <c r="I63" s="60"/>
      <c r="J63" s="60"/>
      <c r="K63" s="60"/>
      <c r="L63" s="60"/>
      <c r="M63" s="60"/>
      <c r="N63" s="60"/>
      <c r="O63" s="60"/>
      <c r="P63" s="60"/>
      <c r="Q63" s="60"/>
      <c r="R63" s="60"/>
      <c r="S63" s="60"/>
      <c r="T63" s="60"/>
      <c r="U63" s="60"/>
      <c r="V63" s="60"/>
      <c r="W63" s="60"/>
      <c r="X63" s="60"/>
      <c r="Y63" s="60"/>
      <c r="Z63" s="60"/>
    </row>
    <row r="64" spans="1:26">
      <c r="A64" s="60"/>
      <c r="B64" s="172"/>
      <c r="C64" s="172"/>
      <c r="D64" s="60"/>
      <c r="E64" s="60"/>
      <c r="F64" s="60"/>
      <c r="G64" s="60"/>
      <c r="H64" s="60"/>
      <c r="I64" s="60"/>
      <c r="J64" s="60"/>
      <c r="K64" s="60"/>
      <c r="L64" s="60"/>
      <c r="M64" s="60"/>
      <c r="N64" s="60"/>
      <c r="O64" s="60"/>
      <c r="P64" s="60"/>
      <c r="Q64" s="60"/>
      <c r="R64" s="60"/>
      <c r="S64" s="60"/>
      <c r="T64" s="60"/>
      <c r="U64" s="60"/>
      <c r="V64" s="60"/>
      <c r="W64" s="60"/>
      <c r="X64" s="60"/>
      <c r="Y64" s="60"/>
      <c r="Z64" s="60"/>
    </row>
    <row r="65" spans="1:26">
      <c r="A65" s="60"/>
      <c r="B65" s="172"/>
      <c r="C65" s="172"/>
      <c r="D65" s="60"/>
      <c r="E65" s="60"/>
      <c r="F65" s="60"/>
      <c r="G65" s="60"/>
      <c r="H65" s="60"/>
      <c r="I65" s="60"/>
      <c r="J65" s="60"/>
      <c r="K65" s="60"/>
      <c r="L65" s="60"/>
      <c r="M65" s="60"/>
      <c r="N65" s="60"/>
      <c r="O65" s="60"/>
      <c r="P65" s="60"/>
      <c r="Q65" s="60"/>
      <c r="R65" s="60"/>
      <c r="S65" s="60"/>
      <c r="T65" s="60"/>
      <c r="U65" s="60"/>
      <c r="V65" s="60"/>
      <c r="W65" s="60"/>
      <c r="X65" s="60"/>
      <c r="Y65" s="60"/>
      <c r="Z65" s="60"/>
    </row>
    <row r="66" spans="1:26">
      <c r="A66" s="60"/>
      <c r="B66" s="172"/>
      <c r="C66" s="172"/>
      <c r="D66" s="60"/>
      <c r="E66" s="60"/>
      <c r="F66" s="60"/>
      <c r="G66" s="60"/>
      <c r="H66" s="60"/>
      <c r="I66" s="60"/>
      <c r="J66" s="60"/>
      <c r="K66" s="60"/>
      <c r="L66" s="60"/>
      <c r="M66" s="60"/>
      <c r="N66" s="60"/>
      <c r="O66" s="60"/>
      <c r="P66" s="60"/>
      <c r="Q66" s="60"/>
      <c r="R66" s="60"/>
      <c r="S66" s="60"/>
      <c r="T66" s="60"/>
      <c r="U66" s="60"/>
      <c r="V66" s="60"/>
      <c r="W66" s="60"/>
      <c r="X66" s="60"/>
      <c r="Y66" s="60"/>
      <c r="Z66" s="60"/>
    </row>
    <row r="67" spans="1:26">
      <c r="A67" s="60"/>
      <c r="B67" s="172"/>
      <c r="C67" s="172"/>
      <c r="D67" s="60"/>
      <c r="E67" s="60"/>
      <c r="F67" s="60"/>
      <c r="G67" s="60"/>
      <c r="H67" s="60"/>
      <c r="I67" s="60"/>
      <c r="J67" s="60"/>
      <c r="K67" s="60"/>
      <c r="L67" s="60"/>
      <c r="M67" s="60"/>
      <c r="N67" s="60"/>
      <c r="O67" s="60"/>
      <c r="P67" s="60"/>
      <c r="Q67" s="60"/>
      <c r="R67" s="60"/>
      <c r="S67" s="60"/>
      <c r="T67" s="60"/>
      <c r="U67" s="60"/>
      <c r="V67" s="60"/>
      <c r="W67" s="60"/>
      <c r="X67" s="60"/>
      <c r="Y67" s="60"/>
      <c r="Z67" s="60"/>
    </row>
    <row r="68" spans="1:26">
      <c r="A68" s="60"/>
      <c r="B68" s="172"/>
      <c r="C68" s="172"/>
      <c r="D68" s="60"/>
      <c r="E68" s="60"/>
      <c r="F68" s="60"/>
      <c r="G68" s="60"/>
      <c r="H68" s="60"/>
      <c r="I68" s="60"/>
      <c r="J68" s="60"/>
      <c r="K68" s="60"/>
      <c r="L68" s="60"/>
      <c r="M68" s="60"/>
      <c r="N68" s="60"/>
      <c r="O68" s="60"/>
      <c r="P68" s="60"/>
      <c r="Q68" s="60"/>
      <c r="R68" s="60"/>
      <c r="S68" s="60"/>
      <c r="T68" s="60"/>
      <c r="U68" s="60"/>
      <c r="V68" s="60"/>
      <c r="W68" s="60"/>
      <c r="X68" s="60"/>
      <c r="Y68" s="60"/>
      <c r="Z68" s="60"/>
    </row>
    <row r="69" spans="1:26">
      <c r="A69" s="60"/>
      <c r="B69" s="172"/>
      <c r="C69" s="172"/>
      <c r="D69" s="60"/>
      <c r="E69" s="60"/>
      <c r="F69" s="60"/>
      <c r="G69" s="60"/>
      <c r="H69" s="60"/>
      <c r="I69" s="60"/>
      <c r="J69" s="60"/>
      <c r="K69" s="60"/>
      <c r="L69" s="60"/>
      <c r="M69" s="60"/>
      <c r="N69" s="60"/>
      <c r="O69" s="60"/>
      <c r="P69" s="60"/>
      <c r="Q69" s="60"/>
      <c r="R69" s="60"/>
      <c r="S69" s="60"/>
      <c r="T69" s="60"/>
      <c r="U69" s="60"/>
      <c r="V69" s="60"/>
      <c r="W69" s="60"/>
      <c r="X69" s="60"/>
      <c r="Y69" s="60"/>
      <c r="Z69" s="60"/>
    </row>
    <row r="70" spans="1:26">
      <c r="A70" s="60"/>
      <c r="B70" s="172"/>
      <c r="C70" s="172"/>
      <c r="D70" s="60"/>
      <c r="E70" s="60"/>
      <c r="F70" s="60"/>
      <c r="G70" s="60"/>
      <c r="H70" s="60"/>
      <c r="I70" s="60"/>
      <c r="J70" s="60"/>
      <c r="K70" s="60"/>
      <c r="L70" s="60"/>
      <c r="M70" s="60"/>
      <c r="N70" s="60"/>
      <c r="O70" s="60"/>
      <c r="P70" s="60"/>
      <c r="Q70" s="60"/>
      <c r="R70" s="60"/>
      <c r="S70" s="60"/>
      <c r="T70" s="60"/>
      <c r="U70" s="60"/>
      <c r="V70" s="60"/>
      <c r="W70" s="60"/>
      <c r="X70" s="60"/>
      <c r="Y70" s="60"/>
      <c r="Z70" s="60"/>
    </row>
    <row r="71" spans="1:26">
      <c r="A71" s="60"/>
      <c r="B71" s="172"/>
      <c r="C71" s="172"/>
      <c r="D71" s="60"/>
      <c r="E71" s="60"/>
      <c r="F71" s="60"/>
      <c r="G71" s="60"/>
      <c r="H71" s="60"/>
      <c r="I71" s="60"/>
      <c r="J71" s="60"/>
      <c r="K71" s="60"/>
      <c r="L71" s="60"/>
      <c r="M71" s="60"/>
      <c r="N71" s="60"/>
      <c r="O71" s="60"/>
      <c r="P71" s="60"/>
      <c r="Q71" s="60"/>
      <c r="R71" s="60"/>
      <c r="S71" s="60"/>
      <c r="T71" s="60"/>
      <c r="U71" s="60"/>
      <c r="V71" s="60"/>
      <c r="W71" s="60"/>
      <c r="X71" s="60"/>
      <c r="Y71" s="60"/>
      <c r="Z71" s="60"/>
    </row>
    <row r="72" spans="1:26">
      <c r="A72" s="60"/>
      <c r="B72" s="172"/>
      <c r="C72" s="172"/>
      <c r="D72" s="60"/>
      <c r="E72" s="60"/>
      <c r="F72" s="60"/>
      <c r="G72" s="60"/>
      <c r="H72" s="60"/>
      <c r="I72" s="60"/>
      <c r="J72" s="60"/>
      <c r="K72" s="60"/>
      <c r="L72" s="60"/>
      <c r="M72" s="60"/>
      <c r="N72" s="60"/>
      <c r="O72" s="60"/>
      <c r="P72" s="60"/>
      <c r="Q72" s="60"/>
      <c r="R72" s="60"/>
      <c r="S72" s="60"/>
      <c r="T72" s="60"/>
      <c r="U72" s="60"/>
      <c r="V72" s="60"/>
      <c r="W72" s="60"/>
      <c r="X72" s="60"/>
      <c r="Y72" s="60"/>
      <c r="Z72" s="60"/>
    </row>
    <row r="73" spans="1:26">
      <c r="A73" s="60"/>
      <c r="B73" s="172"/>
      <c r="C73" s="172"/>
      <c r="D73" s="60"/>
      <c r="E73" s="60"/>
      <c r="F73" s="60"/>
      <c r="G73" s="60"/>
      <c r="H73" s="60"/>
      <c r="I73" s="60"/>
      <c r="J73" s="60"/>
      <c r="K73" s="60"/>
      <c r="L73" s="60"/>
      <c r="M73" s="60"/>
      <c r="N73" s="60"/>
      <c r="O73" s="60"/>
      <c r="P73" s="60"/>
      <c r="Q73" s="60"/>
      <c r="R73" s="60"/>
      <c r="S73" s="60"/>
      <c r="T73" s="60"/>
      <c r="U73" s="60"/>
      <c r="V73" s="60"/>
      <c r="W73" s="60"/>
      <c r="X73" s="60"/>
      <c r="Y73" s="60"/>
      <c r="Z73" s="60"/>
    </row>
    <row r="74" spans="1:26">
      <c r="A74" s="60"/>
      <c r="B74" s="172"/>
      <c r="C74" s="172"/>
      <c r="D74" s="60"/>
      <c r="E74" s="60"/>
      <c r="F74" s="60"/>
      <c r="G74" s="60"/>
      <c r="H74" s="60"/>
      <c r="I74" s="60"/>
      <c r="J74" s="60"/>
      <c r="K74" s="60"/>
      <c r="L74" s="60"/>
      <c r="M74" s="60"/>
      <c r="N74" s="60"/>
      <c r="O74" s="60"/>
      <c r="P74" s="60"/>
      <c r="Q74" s="60"/>
      <c r="R74" s="60"/>
      <c r="S74" s="60"/>
      <c r="T74" s="60"/>
      <c r="U74" s="60"/>
      <c r="V74" s="60"/>
      <c r="W74" s="60"/>
      <c r="X74" s="60"/>
      <c r="Y74" s="60"/>
      <c r="Z74" s="60"/>
    </row>
    <row r="75" spans="1:26">
      <c r="A75" s="60"/>
      <c r="B75" s="172"/>
      <c r="C75" s="172"/>
      <c r="D75" s="60"/>
      <c r="E75" s="60"/>
      <c r="F75" s="60"/>
      <c r="G75" s="60"/>
      <c r="H75" s="60"/>
      <c r="I75" s="60"/>
      <c r="J75" s="60"/>
      <c r="K75" s="60"/>
      <c r="L75" s="60"/>
      <c r="M75" s="60"/>
      <c r="N75" s="60"/>
      <c r="O75" s="60"/>
      <c r="P75" s="60"/>
      <c r="Q75" s="60"/>
      <c r="R75" s="60"/>
      <c r="S75" s="60"/>
      <c r="T75" s="60"/>
      <c r="U75" s="60"/>
      <c r="V75" s="60"/>
      <c r="W75" s="60"/>
      <c r="X75" s="60"/>
      <c r="Y75" s="60"/>
      <c r="Z75" s="60"/>
    </row>
    <row r="76" spans="1:26">
      <c r="A76" s="60"/>
      <c r="B76" s="172"/>
      <c r="C76" s="172"/>
      <c r="D76" s="60"/>
      <c r="E76" s="60"/>
      <c r="F76" s="60"/>
      <c r="G76" s="60"/>
      <c r="H76" s="60"/>
      <c r="I76" s="60"/>
      <c r="J76" s="60"/>
      <c r="K76" s="60"/>
      <c r="L76" s="60"/>
      <c r="M76" s="60"/>
      <c r="N76" s="60"/>
      <c r="O76" s="60"/>
      <c r="P76" s="60"/>
      <c r="Q76" s="60"/>
      <c r="R76" s="60"/>
      <c r="S76" s="60"/>
      <c r="T76" s="60"/>
      <c r="U76" s="60"/>
      <c r="V76" s="60"/>
      <c r="W76" s="60"/>
      <c r="X76" s="60"/>
      <c r="Y76" s="60"/>
      <c r="Z76" s="60"/>
    </row>
    <row r="77" spans="1:26">
      <c r="A77" s="60"/>
      <c r="B77" s="172"/>
      <c r="C77" s="172"/>
      <c r="D77" s="60"/>
      <c r="E77" s="60"/>
      <c r="F77" s="60"/>
      <c r="G77" s="60"/>
      <c r="H77" s="60"/>
      <c r="I77" s="60"/>
      <c r="J77" s="60"/>
      <c r="K77" s="60"/>
      <c r="L77" s="60"/>
      <c r="M77" s="60"/>
      <c r="N77" s="60"/>
      <c r="O77" s="60"/>
      <c r="P77" s="60"/>
      <c r="Q77" s="60"/>
      <c r="R77" s="60"/>
      <c r="S77" s="60"/>
      <c r="T77" s="60"/>
      <c r="U77" s="60"/>
      <c r="V77" s="60"/>
      <c r="W77" s="60"/>
      <c r="X77" s="60"/>
      <c r="Y77" s="60"/>
      <c r="Z77" s="60"/>
    </row>
    <row r="78" spans="1:26">
      <c r="A78" s="60"/>
      <c r="B78" s="172"/>
      <c r="C78" s="172"/>
      <c r="D78" s="60"/>
      <c r="E78" s="60"/>
      <c r="F78" s="60"/>
      <c r="G78" s="60"/>
      <c r="H78" s="60"/>
      <c r="I78" s="60"/>
      <c r="J78" s="60"/>
      <c r="K78" s="60"/>
      <c r="L78" s="60"/>
      <c r="M78" s="60"/>
      <c r="N78" s="60"/>
      <c r="O78" s="60"/>
      <c r="P78" s="60"/>
      <c r="Q78" s="60"/>
      <c r="R78" s="60"/>
      <c r="S78" s="60"/>
      <c r="T78" s="60"/>
      <c r="U78" s="60"/>
      <c r="V78" s="60"/>
      <c r="W78" s="60"/>
      <c r="X78" s="60"/>
      <c r="Y78" s="60"/>
      <c r="Z78" s="60"/>
    </row>
    <row r="79" spans="1:26">
      <c r="A79" s="60"/>
      <c r="B79" s="172"/>
      <c r="C79" s="172"/>
      <c r="D79" s="60"/>
      <c r="E79" s="60"/>
      <c r="F79" s="60"/>
      <c r="G79" s="60"/>
      <c r="H79" s="60"/>
      <c r="I79" s="60"/>
      <c r="J79" s="60"/>
      <c r="K79" s="60"/>
      <c r="L79" s="60"/>
      <c r="M79" s="60"/>
      <c r="N79" s="60"/>
      <c r="O79" s="60"/>
      <c r="P79" s="60"/>
      <c r="Q79" s="60"/>
      <c r="R79" s="60"/>
      <c r="S79" s="60"/>
      <c r="T79" s="60"/>
      <c r="U79" s="60"/>
      <c r="V79" s="60"/>
      <c r="W79" s="60"/>
      <c r="X79" s="60"/>
      <c r="Y79" s="60"/>
      <c r="Z79" s="60"/>
    </row>
    <row r="80" spans="1:26">
      <c r="A80" s="60"/>
      <c r="B80" s="172"/>
      <c r="C80" s="172"/>
      <c r="D80" s="60"/>
      <c r="E80" s="60"/>
      <c r="F80" s="60"/>
      <c r="G80" s="60"/>
      <c r="H80" s="60"/>
      <c r="I80" s="60"/>
      <c r="J80" s="60"/>
      <c r="K80" s="60"/>
      <c r="L80" s="60"/>
      <c r="M80" s="60"/>
      <c r="N80" s="60"/>
      <c r="O80" s="60"/>
      <c r="P80" s="60"/>
      <c r="Q80" s="60"/>
      <c r="R80" s="60"/>
      <c r="S80" s="60"/>
      <c r="T80" s="60"/>
      <c r="U80" s="60"/>
      <c r="V80" s="60"/>
      <c r="W80" s="60"/>
      <c r="X80" s="60"/>
      <c r="Y80" s="60"/>
      <c r="Z80" s="60"/>
    </row>
    <row r="81" spans="1:26">
      <c r="A81" s="60"/>
      <c r="B81" s="172"/>
      <c r="C81" s="172"/>
      <c r="D81" s="60"/>
      <c r="E81" s="60"/>
      <c r="F81" s="60"/>
      <c r="G81" s="60"/>
      <c r="H81" s="60"/>
      <c r="I81" s="60"/>
      <c r="J81" s="60"/>
      <c r="K81" s="60"/>
      <c r="L81" s="60"/>
      <c r="M81" s="60"/>
      <c r="N81" s="60"/>
      <c r="O81" s="60"/>
      <c r="P81" s="60"/>
      <c r="Q81" s="60"/>
      <c r="R81" s="60"/>
      <c r="S81" s="60"/>
      <c r="T81" s="60"/>
      <c r="U81" s="60"/>
      <c r="V81" s="60"/>
      <c r="W81" s="60"/>
      <c r="X81" s="60"/>
      <c r="Y81" s="60"/>
      <c r="Z81" s="60"/>
    </row>
    <row r="82" spans="1:26">
      <c r="A82" s="60"/>
      <c r="B82" s="172"/>
      <c r="C82" s="172"/>
      <c r="D82" s="60"/>
      <c r="E82" s="60"/>
      <c r="F82" s="60"/>
      <c r="G82" s="60"/>
      <c r="H82" s="60"/>
      <c r="I82" s="60"/>
      <c r="J82" s="60"/>
      <c r="K82" s="60"/>
      <c r="L82" s="60"/>
      <c r="M82" s="60"/>
      <c r="N82" s="60"/>
      <c r="O82" s="60"/>
      <c r="P82" s="60"/>
      <c r="Q82" s="60"/>
      <c r="R82" s="60"/>
      <c r="S82" s="60"/>
      <c r="T82" s="60"/>
      <c r="U82" s="60"/>
      <c r="V82" s="60"/>
      <c r="W82" s="60"/>
      <c r="X82" s="60"/>
      <c r="Y82" s="60"/>
      <c r="Z82" s="60"/>
    </row>
    <row r="83" spans="1:26">
      <c r="A83" s="60"/>
      <c r="B83" s="172"/>
      <c r="C83" s="172"/>
      <c r="D83" s="60"/>
      <c r="E83" s="60"/>
      <c r="F83" s="60"/>
      <c r="G83" s="60"/>
      <c r="H83" s="60"/>
      <c r="I83" s="60"/>
      <c r="J83" s="60"/>
      <c r="K83" s="60"/>
      <c r="L83" s="60"/>
      <c r="M83" s="60"/>
      <c r="N83" s="60"/>
      <c r="O83" s="60"/>
      <c r="P83" s="60"/>
      <c r="Q83" s="60"/>
      <c r="R83" s="60"/>
      <c r="S83" s="60"/>
      <c r="T83" s="60"/>
      <c r="U83" s="60"/>
      <c r="V83" s="60"/>
      <c r="W83" s="60"/>
      <c r="X83" s="60"/>
      <c r="Y83" s="60"/>
      <c r="Z83" s="60"/>
    </row>
    <row r="84" spans="1:26">
      <c r="A84" s="60"/>
      <c r="B84" s="172"/>
      <c r="C84" s="172"/>
      <c r="D84" s="60"/>
      <c r="E84" s="60"/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  <c r="U84" s="60"/>
      <c r="V84" s="60"/>
      <c r="W84" s="60"/>
      <c r="X84" s="60"/>
      <c r="Y84" s="60"/>
      <c r="Z84" s="60"/>
    </row>
    <row r="85" spans="1:26">
      <c r="A85" s="60"/>
      <c r="B85" s="172"/>
      <c r="C85" s="172"/>
      <c r="D85" s="60"/>
      <c r="E85" s="60"/>
      <c r="F85" s="60"/>
      <c r="G85" s="60"/>
      <c r="H85" s="60"/>
      <c r="I85" s="60"/>
      <c r="J85" s="60"/>
      <c r="K85" s="60"/>
      <c r="L85" s="60"/>
      <c r="M85" s="60"/>
      <c r="N85" s="60"/>
      <c r="O85" s="60"/>
      <c r="P85" s="60"/>
      <c r="Q85" s="60"/>
      <c r="R85" s="60"/>
      <c r="S85" s="60"/>
      <c r="T85" s="60"/>
      <c r="U85" s="60"/>
      <c r="V85" s="60"/>
      <c r="W85" s="60"/>
      <c r="X85" s="60"/>
      <c r="Y85" s="60"/>
      <c r="Z85" s="60"/>
    </row>
    <row r="86" spans="1:26">
      <c r="A86" s="60"/>
      <c r="B86" s="172"/>
      <c r="C86" s="172"/>
      <c r="D86" s="60"/>
      <c r="E86" s="60"/>
      <c r="F86" s="60"/>
      <c r="G86" s="60"/>
      <c r="H86" s="60"/>
      <c r="I86" s="60"/>
      <c r="J86" s="60"/>
      <c r="K86" s="60"/>
      <c r="L86" s="60"/>
      <c r="M86" s="60"/>
      <c r="N86" s="60"/>
      <c r="O86" s="60"/>
      <c r="P86" s="60"/>
      <c r="Q86" s="60"/>
      <c r="R86" s="60"/>
      <c r="S86" s="60"/>
      <c r="T86" s="60"/>
      <c r="U86" s="60"/>
      <c r="V86" s="60"/>
      <c r="W86" s="60"/>
      <c r="X86" s="60"/>
      <c r="Y86" s="60"/>
      <c r="Z86" s="60"/>
    </row>
    <row r="87" spans="1:26">
      <c r="A87" s="60"/>
      <c r="B87" s="172"/>
      <c r="C87" s="172"/>
      <c r="D87" s="60"/>
      <c r="E87" s="60"/>
      <c r="F87" s="60"/>
      <c r="G87" s="60"/>
      <c r="H87" s="60"/>
      <c r="I87" s="60"/>
      <c r="J87" s="60"/>
      <c r="K87" s="60"/>
      <c r="L87" s="60"/>
      <c r="M87" s="60"/>
      <c r="N87" s="60"/>
      <c r="O87" s="60"/>
      <c r="P87" s="60"/>
      <c r="Q87" s="60"/>
      <c r="R87" s="60"/>
      <c r="S87" s="60"/>
      <c r="T87" s="60"/>
      <c r="U87" s="60"/>
      <c r="V87" s="60"/>
      <c r="W87" s="60"/>
      <c r="X87" s="60"/>
      <c r="Y87" s="60"/>
      <c r="Z87" s="60"/>
    </row>
    <row r="88" spans="1:26">
      <c r="A88" s="60"/>
      <c r="B88" s="172"/>
      <c r="C88" s="172"/>
      <c r="D88" s="60"/>
      <c r="E88" s="60"/>
      <c r="F88" s="60"/>
      <c r="G88" s="60"/>
      <c r="H88" s="60"/>
      <c r="I88" s="60"/>
      <c r="J88" s="60"/>
      <c r="K88" s="60"/>
      <c r="L88" s="60"/>
      <c r="M88" s="60"/>
      <c r="N88" s="60"/>
      <c r="O88" s="60"/>
      <c r="P88" s="60"/>
      <c r="Q88" s="60"/>
      <c r="R88" s="60"/>
      <c r="S88" s="60"/>
      <c r="T88" s="60"/>
      <c r="U88" s="60"/>
      <c r="V88" s="60"/>
      <c r="W88" s="60"/>
      <c r="X88" s="60"/>
      <c r="Y88" s="60"/>
      <c r="Z88" s="60"/>
    </row>
    <row r="89" spans="1:26">
      <c r="A89" s="60"/>
      <c r="B89" s="172"/>
      <c r="C89" s="172"/>
      <c r="D89" s="60"/>
      <c r="E89" s="60"/>
      <c r="F89" s="60"/>
      <c r="G89" s="60"/>
      <c r="H89" s="60"/>
      <c r="I89" s="60"/>
      <c r="J89" s="60"/>
      <c r="K89" s="60"/>
      <c r="L89" s="60"/>
      <c r="M89" s="60"/>
      <c r="N89" s="60"/>
      <c r="O89" s="60"/>
      <c r="P89" s="60"/>
      <c r="Q89" s="60"/>
      <c r="R89" s="60"/>
      <c r="S89" s="60"/>
      <c r="T89" s="60"/>
      <c r="U89" s="60"/>
      <c r="V89" s="60"/>
      <c r="W89" s="60"/>
      <c r="X89" s="60"/>
      <c r="Y89" s="60"/>
      <c r="Z89" s="60"/>
    </row>
    <row r="90" spans="1:26">
      <c r="A90" s="60"/>
      <c r="B90" s="172"/>
      <c r="C90" s="172"/>
      <c r="D90" s="60"/>
      <c r="E90" s="60"/>
      <c r="F90" s="60"/>
      <c r="G90" s="60"/>
      <c r="H90" s="60"/>
      <c r="I90" s="60"/>
      <c r="J90" s="60"/>
      <c r="K90" s="60"/>
      <c r="L90" s="60"/>
      <c r="M90" s="60"/>
      <c r="N90" s="60"/>
      <c r="O90" s="60"/>
      <c r="P90" s="60"/>
      <c r="Q90" s="60"/>
      <c r="R90" s="60"/>
      <c r="S90" s="60"/>
      <c r="T90" s="60"/>
      <c r="U90" s="60"/>
      <c r="V90" s="60"/>
      <c r="W90" s="60"/>
      <c r="X90" s="60"/>
      <c r="Y90" s="60"/>
      <c r="Z90" s="60"/>
    </row>
    <row r="91" spans="1:26">
      <c r="A91" s="60"/>
      <c r="B91" s="172"/>
      <c r="C91" s="172"/>
      <c r="D91" s="60"/>
      <c r="E91" s="60"/>
      <c r="F91" s="60"/>
      <c r="G91" s="60"/>
      <c r="H91" s="60"/>
      <c r="I91" s="60"/>
      <c r="J91" s="60"/>
      <c r="K91" s="60"/>
      <c r="L91" s="60"/>
      <c r="M91" s="60"/>
      <c r="N91" s="60"/>
      <c r="O91" s="60"/>
      <c r="P91" s="60"/>
      <c r="Q91" s="60"/>
      <c r="R91" s="60"/>
      <c r="S91" s="60"/>
      <c r="T91" s="60"/>
      <c r="U91" s="60"/>
      <c r="V91" s="60"/>
      <c r="W91" s="60"/>
      <c r="X91" s="60"/>
      <c r="Y91" s="60"/>
      <c r="Z91" s="60"/>
    </row>
    <row r="92" spans="1:26">
      <c r="A92" s="60"/>
      <c r="B92" s="172"/>
      <c r="C92" s="172"/>
      <c r="D92" s="60"/>
      <c r="E92" s="60"/>
      <c r="F92" s="60"/>
      <c r="G92" s="60"/>
      <c r="H92" s="60"/>
      <c r="I92" s="60"/>
      <c r="J92" s="60"/>
      <c r="K92" s="60"/>
      <c r="L92" s="60"/>
      <c r="M92" s="60"/>
      <c r="N92" s="60"/>
      <c r="O92" s="60"/>
      <c r="P92" s="60"/>
      <c r="Q92" s="60"/>
      <c r="R92" s="60"/>
      <c r="S92" s="60"/>
      <c r="T92" s="60"/>
      <c r="U92" s="60"/>
      <c r="V92" s="60"/>
      <c r="W92" s="60"/>
      <c r="X92" s="60"/>
      <c r="Y92" s="60"/>
      <c r="Z92" s="60"/>
    </row>
    <row r="93" spans="1:26">
      <c r="A93" s="60"/>
      <c r="B93" s="172"/>
      <c r="C93" s="172"/>
      <c r="D93" s="60"/>
      <c r="E93" s="60"/>
      <c r="F93" s="60"/>
      <c r="G93" s="60"/>
      <c r="H93" s="60"/>
      <c r="I93" s="60"/>
      <c r="J93" s="60"/>
      <c r="K93" s="60"/>
      <c r="L93" s="60"/>
      <c r="M93" s="60"/>
      <c r="N93" s="60"/>
      <c r="O93" s="60"/>
      <c r="P93" s="60"/>
      <c r="Q93" s="60"/>
      <c r="R93" s="60"/>
      <c r="S93" s="60"/>
      <c r="T93" s="60"/>
      <c r="U93" s="60"/>
      <c r="V93" s="60"/>
      <c r="W93" s="60"/>
      <c r="X93" s="60"/>
      <c r="Y93" s="60"/>
      <c r="Z93" s="60"/>
    </row>
    <row r="94" spans="1:26">
      <c r="A94" s="60"/>
      <c r="B94" s="172"/>
      <c r="C94" s="172"/>
      <c r="D94" s="60"/>
      <c r="E94" s="60"/>
      <c r="F94" s="60"/>
      <c r="G94" s="60"/>
      <c r="H94" s="60"/>
      <c r="I94" s="60"/>
      <c r="J94" s="60"/>
      <c r="K94" s="60"/>
      <c r="L94" s="60"/>
      <c r="M94" s="60"/>
      <c r="N94" s="60"/>
      <c r="O94" s="60"/>
      <c r="P94" s="60"/>
      <c r="Q94" s="60"/>
      <c r="R94" s="60"/>
      <c r="S94" s="60"/>
      <c r="T94" s="60"/>
      <c r="U94" s="60"/>
      <c r="V94" s="60"/>
      <c r="W94" s="60"/>
      <c r="X94" s="60"/>
      <c r="Y94" s="60"/>
      <c r="Z94" s="60"/>
    </row>
    <row r="95" spans="1:26">
      <c r="A95" s="60"/>
      <c r="B95" s="172"/>
      <c r="C95" s="172"/>
      <c r="D95" s="60"/>
      <c r="E95" s="60"/>
      <c r="F95" s="60"/>
      <c r="G95" s="60"/>
      <c r="H95" s="60"/>
      <c r="I95" s="60"/>
      <c r="J95" s="60"/>
      <c r="K95" s="60"/>
      <c r="L95" s="60"/>
      <c r="M95" s="60"/>
      <c r="N95" s="60"/>
      <c r="O95" s="60"/>
      <c r="P95" s="60"/>
      <c r="Q95" s="60"/>
      <c r="R95" s="60"/>
      <c r="S95" s="60"/>
      <c r="T95" s="60"/>
      <c r="U95" s="60"/>
      <c r="V95" s="60"/>
      <c r="W95" s="60"/>
      <c r="X95" s="60"/>
      <c r="Y95" s="60"/>
      <c r="Z95" s="60"/>
    </row>
    <row r="96" spans="1:26">
      <c r="A96" s="60"/>
      <c r="B96" s="172"/>
      <c r="C96" s="172"/>
      <c r="D96" s="60"/>
      <c r="E96" s="60"/>
      <c r="F96" s="60"/>
      <c r="G96" s="60"/>
      <c r="H96" s="60"/>
      <c r="I96" s="60"/>
      <c r="J96" s="60"/>
      <c r="K96" s="60"/>
      <c r="L96" s="60"/>
      <c r="M96" s="60"/>
      <c r="N96" s="60"/>
      <c r="O96" s="60"/>
      <c r="P96" s="60"/>
      <c r="Q96" s="60"/>
      <c r="R96" s="60"/>
      <c r="S96" s="60"/>
      <c r="T96" s="60"/>
      <c r="U96" s="60"/>
      <c r="V96" s="60"/>
      <c r="W96" s="60"/>
      <c r="X96" s="60"/>
      <c r="Y96" s="60"/>
      <c r="Z96" s="60"/>
    </row>
    <row r="97" spans="1:26">
      <c r="A97" s="60"/>
      <c r="B97" s="172"/>
      <c r="C97" s="172"/>
      <c r="D97" s="60"/>
      <c r="E97" s="60"/>
      <c r="F97" s="60"/>
      <c r="G97" s="60"/>
      <c r="H97" s="60"/>
      <c r="I97" s="60"/>
      <c r="J97" s="60"/>
      <c r="K97" s="60"/>
      <c r="L97" s="60"/>
      <c r="M97" s="60"/>
      <c r="N97" s="60"/>
      <c r="O97" s="60"/>
      <c r="P97" s="60"/>
      <c r="Q97" s="60"/>
      <c r="R97" s="60"/>
      <c r="S97" s="60"/>
      <c r="T97" s="60"/>
      <c r="U97" s="60"/>
      <c r="V97" s="60"/>
      <c r="W97" s="60"/>
      <c r="X97" s="60"/>
      <c r="Y97" s="60"/>
      <c r="Z97" s="60"/>
    </row>
    <row r="98" spans="1:26">
      <c r="A98" s="60"/>
      <c r="B98" s="172"/>
      <c r="C98" s="172"/>
      <c r="D98" s="60"/>
      <c r="E98" s="60"/>
      <c r="F98" s="60"/>
      <c r="G98" s="60"/>
      <c r="H98" s="60"/>
      <c r="I98" s="60"/>
      <c r="J98" s="60"/>
      <c r="K98" s="60"/>
      <c r="L98" s="60"/>
      <c r="M98" s="60"/>
      <c r="N98" s="60"/>
      <c r="O98" s="60"/>
      <c r="P98" s="60"/>
      <c r="Q98" s="60"/>
      <c r="R98" s="60"/>
      <c r="S98" s="60"/>
      <c r="T98" s="60"/>
      <c r="U98" s="60"/>
      <c r="V98" s="60"/>
      <c r="W98" s="60"/>
      <c r="X98" s="60"/>
      <c r="Y98" s="60"/>
      <c r="Z98" s="60"/>
    </row>
    <row r="99" spans="1:26">
      <c r="A99" s="60"/>
      <c r="B99" s="172"/>
      <c r="C99" s="172"/>
      <c r="D99" s="60"/>
      <c r="E99" s="60"/>
      <c r="F99" s="60"/>
      <c r="G99" s="60"/>
      <c r="H99" s="60"/>
      <c r="I99" s="60"/>
      <c r="J99" s="60"/>
      <c r="K99" s="60"/>
      <c r="L99" s="60"/>
      <c r="M99" s="60"/>
      <c r="N99" s="60"/>
      <c r="O99" s="60"/>
      <c r="P99" s="60"/>
      <c r="Q99" s="60"/>
      <c r="R99" s="60"/>
      <c r="S99" s="60"/>
      <c r="T99" s="60"/>
      <c r="U99" s="60"/>
      <c r="V99" s="60"/>
      <c r="W99" s="60"/>
      <c r="X99" s="60"/>
      <c r="Y99" s="60"/>
      <c r="Z99" s="60"/>
    </row>
    <row r="100" spans="1:26">
      <c r="A100" s="60"/>
      <c r="B100" s="172"/>
      <c r="C100" s="172"/>
      <c r="D100" s="60"/>
      <c r="E100" s="60"/>
      <c r="F100" s="60"/>
      <c r="G100" s="60"/>
      <c r="H100" s="60"/>
      <c r="I100" s="60"/>
      <c r="J100" s="60"/>
      <c r="K100" s="60"/>
      <c r="L100" s="60"/>
      <c r="M100" s="60"/>
      <c r="N100" s="60"/>
      <c r="O100" s="60"/>
      <c r="P100" s="60"/>
      <c r="Q100" s="60"/>
      <c r="R100" s="60"/>
      <c r="S100" s="60"/>
      <c r="T100" s="60"/>
      <c r="U100" s="60"/>
      <c r="V100" s="60"/>
      <c r="W100" s="60"/>
      <c r="X100" s="60"/>
      <c r="Y100" s="60"/>
      <c r="Z100" s="60"/>
    </row>
    <row r="101" spans="1:26">
      <c r="A101" s="60"/>
      <c r="B101" s="172"/>
      <c r="C101" s="172"/>
      <c r="D101" s="60"/>
      <c r="E101" s="60"/>
      <c r="F101" s="60"/>
      <c r="G101" s="60"/>
      <c r="H101" s="60"/>
      <c r="I101" s="60"/>
      <c r="J101" s="60"/>
      <c r="K101" s="60"/>
      <c r="L101" s="60"/>
      <c r="M101" s="60"/>
      <c r="N101" s="60"/>
      <c r="O101" s="60"/>
      <c r="P101" s="60"/>
      <c r="Q101" s="60"/>
      <c r="R101" s="60"/>
      <c r="S101" s="60"/>
      <c r="T101" s="60"/>
      <c r="U101" s="60"/>
      <c r="V101" s="60"/>
      <c r="W101" s="60"/>
      <c r="X101" s="60"/>
      <c r="Y101" s="60"/>
      <c r="Z101" s="60"/>
    </row>
    <row r="102" spans="1:26">
      <c r="A102" s="60"/>
      <c r="B102" s="172"/>
      <c r="C102" s="172"/>
      <c r="D102" s="60"/>
      <c r="E102" s="60"/>
      <c r="F102" s="60"/>
      <c r="G102" s="60"/>
      <c r="H102" s="60"/>
      <c r="I102" s="60"/>
      <c r="J102" s="60"/>
      <c r="K102" s="60"/>
      <c r="L102" s="60"/>
      <c r="M102" s="60"/>
      <c r="N102" s="60"/>
      <c r="O102" s="60"/>
      <c r="P102" s="60"/>
      <c r="Q102" s="60"/>
      <c r="R102" s="60"/>
      <c r="S102" s="60"/>
      <c r="T102" s="60"/>
      <c r="U102" s="60"/>
      <c r="V102" s="60"/>
      <c r="W102" s="60"/>
      <c r="X102" s="60"/>
      <c r="Y102" s="60"/>
      <c r="Z102" s="60"/>
    </row>
    <row r="103" spans="1:26">
      <c r="A103" s="60"/>
      <c r="B103" s="172"/>
      <c r="C103" s="172"/>
      <c r="D103" s="60"/>
      <c r="E103" s="60"/>
      <c r="F103" s="60"/>
      <c r="G103" s="60"/>
      <c r="H103" s="60"/>
      <c r="I103" s="60"/>
      <c r="J103" s="60"/>
      <c r="K103" s="60"/>
      <c r="L103" s="60"/>
      <c r="M103" s="60"/>
      <c r="N103" s="60"/>
      <c r="O103" s="60"/>
      <c r="P103" s="60"/>
      <c r="Q103" s="60"/>
      <c r="R103" s="60"/>
      <c r="S103" s="60"/>
      <c r="T103" s="60"/>
      <c r="U103" s="60"/>
      <c r="V103" s="60"/>
      <c r="W103" s="60"/>
      <c r="X103" s="60"/>
      <c r="Y103" s="60"/>
      <c r="Z103" s="60"/>
    </row>
    <row r="104" spans="1:26">
      <c r="A104" s="60"/>
      <c r="B104" s="172"/>
      <c r="C104" s="172"/>
      <c r="D104" s="60"/>
      <c r="E104" s="60"/>
      <c r="F104" s="60"/>
      <c r="G104" s="60"/>
      <c r="H104" s="60"/>
      <c r="I104" s="60"/>
      <c r="J104" s="60"/>
      <c r="K104" s="60"/>
      <c r="L104" s="60"/>
      <c r="M104" s="60"/>
      <c r="N104" s="60"/>
      <c r="O104" s="60"/>
      <c r="P104" s="60"/>
      <c r="Q104" s="60"/>
      <c r="R104" s="60"/>
      <c r="S104" s="60"/>
      <c r="T104" s="60"/>
      <c r="U104" s="60"/>
      <c r="V104" s="60"/>
      <c r="W104" s="60"/>
      <c r="X104" s="60"/>
      <c r="Y104" s="60"/>
      <c r="Z104" s="60"/>
    </row>
    <row r="105" spans="1:26">
      <c r="A105" s="60"/>
      <c r="B105" s="172"/>
      <c r="C105" s="172"/>
      <c r="D105" s="60"/>
      <c r="E105" s="60"/>
      <c r="F105" s="60"/>
      <c r="G105" s="60"/>
      <c r="H105" s="60"/>
      <c r="I105" s="60"/>
      <c r="J105" s="60"/>
      <c r="K105" s="60"/>
      <c r="L105" s="60"/>
      <c r="M105" s="60"/>
      <c r="N105" s="60"/>
      <c r="O105" s="60"/>
      <c r="P105" s="60"/>
      <c r="Q105" s="60"/>
      <c r="R105" s="60"/>
      <c r="S105" s="60"/>
      <c r="T105" s="60"/>
      <c r="U105" s="60"/>
      <c r="V105" s="60"/>
      <c r="W105" s="60"/>
      <c r="X105" s="60"/>
      <c r="Y105" s="60"/>
      <c r="Z105" s="60"/>
    </row>
    <row r="106" spans="1:26">
      <c r="A106" s="60"/>
      <c r="B106" s="172"/>
      <c r="C106" s="172"/>
      <c r="D106" s="60"/>
      <c r="E106" s="60"/>
      <c r="F106" s="60"/>
      <c r="G106" s="60"/>
      <c r="H106" s="60"/>
      <c r="I106" s="60"/>
      <c r="J106" s="60"/>
      <c r="K106" s="60"/>
      <c r="L106" s="60"/>
      <c r="M106" s="60"/>
      <c r="N106" s="60"/>
      <c r="O106" s="60"/>
      <c r="P106" s="60"/>
      <c r="Q106" s="60"/>
      <c r="R106" s="60"/>
      <c r="S106" s="60"/>
      <c r="T106" s="60"/>
      <c r="U106" s="60"/>
      <c r="V106" s="60"/>
      <c r="W106" s="60"/>
      <c r="X106" s="60"/>
      <c r="Y106" s="60"/>
      <c r="Z106" s="60"/>
    </row>
    <row r="107" spans="1:26">
      <c r="A107" s="60"/>
      <c r="B107" s="172"/>
      <c r="C107" s="172"/>
      <c r="D107" s="60"/>
      <c r="E107" s="60"/>
      <c r="F107" s="60"/>
      <c r="G107" s="60"/>
      <c r="H107" s="60"/>
      <c r="I107" s="60"/>
      <c r="J107" s="60"/>
      <c r="K107" s="60"/>
      <c r="L107" s="60"/>
      <c r="M107" s="60"/>
      <c r="N107" s="60"/>
      <c r="O107" s="60"/>
      <c r="P107" s="60"/>
      <c r="Q107" s="60"/>
      <c r="R107" s="60"/>
      <c r="S107" s="60"/>
      <c r="T107" s="60"/>
      <c r="U107" s="60"/>
      <c r="V107" s="60"/>
      <c r="W107" s="60"/>
      <c r="X107" s="60"/>
      <c r="Y107" s="60"/>
      <c r="Z107" s="60"/>
    </row>
    <row r="108" spans="1:26">
      <c r="A108" s="60"/>
      <c r="B108" s="172"/>
      <c r="C108" s="172"/>
      <c r="D108" s="60"/>
      <c r="E108" s="60"/>
      <c r="F108" s="60"/>
      <c r="G108" s="60"/>
      <c r="H108" s="60"/>
      <c r="I108" s="60"/>
      <c r="J108" s="60"/>
      <c r="K108" s="60"/>
      <c r="L108" s="60"/>
      <c r="M108" s="60"/>
      <c r="N108" s="60"/>
      <c r="O108" s="60"/>
      <c r="P108" s="60"/>
      <c r="Q108" s="60"/>
      <c r="R108" s="60"/>
      <c r="S108" s="60"/>
      <c r="T108" s="60"/>
      <c r="U108" s="60"/>
      <c r="V108" s="60"/>
      <c r="W108" s="60"/>
      <c r="X108" s="60"/>
      <c r="Y108" s="60"/>
      <c r="Z108" s="60"/>
    </row>
    <row r="109" spans="1:26">
      <c r="A109" s="60"/>
      <c r="B109" s="172"/>
      <c r="C109" s="172"/>
      <c r="D109" s="60"/>
      <c r="E109" s="60"/>
      <c r="F109" s="60"/>
      <c r="G109" s="60"/>
      <c r="H109" s="60"/>
      <c r="I109" s="60"/>
      <c r="J109" s="60"/>
      <c r="K109" s="60"/>
      <c r="L109" s="60"/>
      <c r="M109" s="60"/>
      <c r="N109" s="60"/>
      <c r="O109" s="60"/>
      <c r="P109" s="60"/>
      <c r="Q109" s="60"/>
      <c r="R109" s="60"/>
      <c r="S109" s="60"/>
      <c r="T109" s="60"/>
      <c r="U109" s="60"/>
      <c r="V109" s="60"/>
      <c r="W109" s="60"/>
      <c r="X109" s="60"/>
      <c r="Y109" s="60"/>
      <c r="Z109" s="60"/>
    </row>
    <row r="110" spans="1:26">
      <c r="A110" s="60"/>
      <c r="B110" s="172"/>
      <c r="C110" s="172"/>
      <c r="D110" s="60"/>
      <c r="E110" s="60"/>
      <c r="F110" s="60"/>
      <c r="G110" s="60"/>
      <c r="H110" s="60"/>
      <c r="I110" s="60"/>
      <c r="J110" s="60"/>
      <c r="K110" s="60"/>
      <c r="L110" s="60"/>
      <c r="M110" s="60"/>
      <c r="N110" s="60"/>
      <c r="O110" s="60"/>
      <c r="P110" s="60"/>
      <c r="Q110" s="60"/>
      <c r="R110" s="60"/>
      <c r="S110" s="60"/>
      <c r="T110" s="60"/>
      <c r="U110" s="60"/>
      <c r="V110" s="60"/>
      <c r="W110" s="60"/>
      <c r="X110" s="60"/>
      <c r="Y110" s="60"/>
      <c r="Z110" s="60"/>
    </row>
    <row r="111" spans="1:26">
      <c r="A111" s="60"/>
      <c r="B111" s="172"/>
      <c r="C111" s="172"/>
      <c r="D111" s="60"/>
      <c r="E111" s="60"/>
      <c r="F111" s="60"/>
      <c r="G111" s="60"/>
      <c r="H111" s="60"/>
      <c r="I111" s="60"/>
      <c r="J111" s="60"/>
      <c r="K111" s="60"/>
      <c r="L111" s="60"/>
      <c r="M111" s="60"/>
      <c r="N111" s="60"/>
      <c r="O111" s="60"/>
      <c r="P111" s="60"/>
      <c r="Q111" s="60"/>
      <c r="R111" s="60"/>
      <c r="S111" s="60"/>
      <c r="T111" s="60"/>
      <c r="U111" s="60"/>
      <c r="V111" s="60"/>
      <c r="W111" s="60"/>
      <c r="X111" s="60"/>
      <c r="Y111" s="60"/>
      <c r="Z111" s="60"/>
    </row>
    <row r="112" spans="1:26">
      <c r="A112" s="60"/>
      <c r="B112" s="172"/>
      <c r="C112" s="172"/>
      <c r="D112" s="60"/>
      <c r="E112" s="60"/>
      <c r="F112" s="60"/>
      <c r="G112" s="60"/>
      <c r="H112" s="60"/>
      <c r="I112" s="60"/>
      <c r="J112" s="60"/>
      <c r="K112" s="60"/>
      <c r="L112" s="60"/>
      <c r="M112" s="60"/>
      <c r="N112" s="60"/>
      <c r="O112" s="60"/>
      <c r="P112" s="60"/>
      <c r="Q112" s="60"/>
      <c r="R112" s="60"/>
      <c r="S112" s="60"/>
      <c r="T112" s="60"/>
      <c r="U112" s="60"/>
      <c r="V112" s="60"/>
      <c r="W112" s="60"/>
      <c r="X112" s="60"/>
      <c r="Y112" s="60"/>
      <c r="Z112" s="60"/>
    </row>
    <row r="113" spans="1:26">
      <c r="A113" s="60"/>
      <c r="B113" s="172"/>
      <c r="C113" s="172"/>
      <c r="D113" s="60"/>
      <c r="E113" s="60"/>
      <c r="F113" s="60"/>
      <c r="G113" s="60"/>
      <c r="H113" s="60"/>
      <c r="I113" s="60"/>
      <c r="J113" s="60"/>
      <c r="K113" s="60"/>
      <c r="L113" s="60"/>
      <c r="M113" s="60"/>
      <c r="N113" s="60"/>
      <c r="O113" s="60"/>
      <c r="P113" s="60"/>
      <c r="Q113" s="60"/>
      <c r="R113" s="60"/>
      <c r="S113" s="60"/>
      <c r="T113" s="60"/>
      <c r="U113" s="60"/>
      <c r="V113" s="60"/>
      <c r="W113" s="60"/>
      <c r="X113" s="60"/>
      <c r="Y113" s="60"/>
      <c r="Z113" s="60"/>
    </row>
    <row r="114" spans="1:26">
      <c r="A114" s="60"/>
      <c r="B114" s="172"/>
      <c r="C114" s="172"/>
      <c r="D114" s="60"/>
      <c r="E114" s="60"/>
      <c r="F114" s="60"/>
      <c r="G114" s="60"/>
      <c r="H114" s="60"/>
      <c r="I114" s="60"/>
      <c r="J114" s="60"/>
      <c r="K114" s="60"/>
      <c r="L114" s="60"/>
      <c r="M114" s="60"/>
      <c r="N114" s="60"/>
      <c r="O114" s="60"/>
      <c r="P114" s="60"/>
      <c r="Q114" s="60"/>
      <c r="R114" s="60"/>
      <c r="S114" s="60"/>
      <c r="T114" s="60"/>
      <c r="U114" s="60"/>
      <c r="V114" s="60"/>
      <c r="W114" s="60"/>
      <c r="X114" s="60"/>
      <c r="Y114" s="60"/>
      <c r="Z114" s="60"/>
    </row>
    <row r="115" spans="1:26">
      <c r="A115" s="60"/>
      <c r="B115" s="172"/>
      <c r="C115" s="172"/>
      <c r="D115" s="60"/>
      <c r="E115" s="60"/>
      <c r="F115" s="60"/>
      <c r="G115" s="60"/>
      <c r="H115" s="60"/>
      <c r="I115" s="60"/>
      <c r="J115" s="60"/>
      <c r="K115" s="60"/>
      <c r="L115" s="60"/>
      <c r="M115" s="60"/>
      <c r="N115" s="60"/>
      <c r="O115" s="60"/>
      <c r="P115" s="60"/>
      <c r="Q115" s="60"/>
      <c r="R115" s="60"/>
      <c r="S115" s="60"/>
      <c r="T115" s="60"/>
      <c r="U115" s="60"/>
      <c r="V115" s="60"/>
      <c r="W115" s="60"/>
      <c r="X115" s="60"/>
      <c r="Y115" s="60"/>
      <c r="Z115" s="60"/>
    </row>
    <row r="116" spans="1:26">
      <c r="A116" s="60"/>
      <c r="B116" s="172"/>
      <c r="C116" s="172"/>
      <c r="D116" s="60"/>
      <c r="E116" s="60"/>
      <c r="F116" s="60"/>
      <c r="G116" s="60"/>
      <c r="H116" s="60"/>
      <c r="I116" s="60"/>
      <c r="J116" s="60"/>
      <c r="K116" s="60"/>
      <c r="L116" s="60"/>
      <c r="M116" s="60"/>
      <c r="N116" s="60"/>
      <c r="O116" s="60"/>
      <c r="P116" s="60"/>
      <c r="Q116" s="60"/>
      <c r="R116" s="60"/>
      <c r="S116" s="60"/>
      <c r="T116" s="60"/>
      <c r="U116" s="60"/>
      <c r="V116" s="60"/>
      <c r="W116" s="60"/>
      <c r="X116" s="60"/>
      <c r="Y116" s="60"/>
      <c r="Z116" s="60"/>
    </row>
    <row r="117" spans="1:26">
      <c r="A117" s="60"/>
      <c r="B117" s="172"/>
      <c r="C117" s="172"/>
      <c r="D117" s="60"/>
      <c r="E117" s="60"/>
      <c r="F117" s="60"/>
      <c r="G117" s="60"/>
      <c r="H117" s="60"/>
      <c r="I117" s="60"/>
      <c r="J117" s="60"/>
      <c r="K117" s="60"/>
      <c r="L117" s="60"/>
      <c r="M117" s="60"/>
      <c r="N117" s="60"/>
      <c r="O117" s="60"/>
      <c r="P117" s="60"/>
      <c r="Q117" s="60"/>
      <c r="R117" s="60"/>
      <c r="S117" s="60"/>
      <c r="T117" s="60"/>
      <c r="U117" s="60"/>
      <c r="V117" s="60"/>
      <c r="W117" s="60"/>
      <c r="X117" s="60"/>
      <c r="Y117" s="60"/>
      <c r="Z117" s="60"/>
    </row>
    <row r="118" spans="1:26">
      <c r="A118" s="60"/>
      <c r="B118" s="172"/>
      <c r="C118" s="172"/>
      <c r="D118" s="60"/>
      <c r="E118" s="60"/>
      <c r="F118" s="60"/>
      <c r="G118" s="60"/>
      <c r="H118" s="60"/>
      <c r="I118" s="60"/>
      <c r="J118" s="60"/>
      <c r="K118" s="60"/>
      <c r="L118" s="60"/>
      <c r="M118" s="60"/>
      <c r="N118" s="60"/>
      <c r="O118" s="60"/>
      <c r="P118" s="60"/>
      <c r="Q118" s="60"/>
      <c r="R118" s="60"/>
      <c r="S118" s="60"/>
      <c r="T118" s="60"/>
      <c r="U118" s="60"/>
      <c r="V118" s="60"/>
      <c r="W118" s="60"/>
      <c r="X118" s="60"/>
      <c r="Y118" s="60"/>
      <c r="Z118" s="60"/>
    </row>
    <row r="119" spans="1:26">
      <c r="A119" s="60"/>
      <c r="B119" s="172"/>
      <c r="C119" s="172"/>
      <c r="D119" s="60"/>
      <c r="E119" s="60"/>
      <c r="F119" s="60"/>
      <c r="G119" s="60"/>
      <c r="H119" s="60"/>
      <c r="I119" s="60"/>
      <c r="J119" s="60"/>
      <c r="K119" s="60"/>
      <c r="L119" s="60"/>
      <c r="M119" s="60"/>
      <c r="N119" s="60"/>
      <c r="O119" s="60"/>
      <c r="P119" s="60"/>
      <c r="Q119" s="60"/>
      <c r="R119" s="60"/>
      <c r="S119" s="60"/>
      <c r="T119" s="60"/>
      <c r="U119" s="60"/>
      <c r="V119" s="60"/>
      <c r="W119" s="60"/>
      <c r="X119" s="60"/>
      <c r="Y119" s="60"/>
      <c r="Z119" s="60"/>
    </row>
    <row r="120" spans="1:26">
      <c r="A120" s="60"/>
      <c r="B120" s="172"/>
      <c r="C120" s="172"/>
      <c r="D120" s="60"/>
      <c r="E120" s="60"/>
      <c r="F120" s="60"/>
      <c r="G120" s="60"/>
      <c r="H120" s="60"/>
      <c r="I120" s="60"/>
      <c r="J120" s="60"/>
      <c r="K120" s="60"/>
      <c r="L120" s="60"/>
      <c r="M120" s="60"/>
      <c r="N120" s="60"/>
      <c r="O120" s="60"/>
      <c r="P120" s="60"/>
      <c r="Q120" s="60"/>
      <c r="R120" s="60"/>
      <c r="S120" s="60"/>
      <c r="T120" s="60"/>
      <c r="U120" s="60"/>
      <c r="V120" s="60"/>
      <c r="W120" s="60"/>
      <c r="X120" s="60"/>
      <c r="Y120" s="60"/>
      <c r="Z120" s="60"/>
    </row>
    <row r="121" spans="1:26">
      <c r="A121" s="60"/>
      <c r="B121" s="172"/>
      <c r="C121" s="172"/>
      <c r="D121" s="60"/>
      <c r="E121" s="60"/>
      <c r="F121" s="60"/>
      <c r="G121" s="60"/>
      <c r="H121" s="60"/>
      <c r="I121" s="60"/>
      <c r="J121" s="60"/>
      <c r="K121" s="60"/>
      <c r="L121" s="60"/>
      <c r="M121" s="60"/>
      <c r="N121" s="60"/>
      <c r="O121" s="60"/>
      <c r="P121" s="60"/>
      <c r="Q121" s="60"/>
      <c r="R121" s="60"/>
      <c r="S121" s="60"/>
      <c r="T121" s="60"/>
      <c r="U121" s="60"/>
      <c r="V121" s="60"/>
      <c r="W121" s="60"/>
      <c r="X121" s="60"/>
      <c r="Y121" s="60"/>
      <c r="Z121" s="60"/>
    </row>
    <row r="122" spans="1:26">
      <c r="A122" s="60"/>
      <c r="B122" s="172"/>
      <c r="C122" s="172"/>
      <c r="D122" s="60"/>
      <c r="E122" s="60"/>
      <c r="F122" s="60"/>
      <c r="G122" s="60"/>
      <c r="H122" s="60"/>
      <c r="I122" s="60"/>
      <c r="J122" s="60"/>
      <c r="K122" s="60"/>
      <c r="L122" s="60"/>
      <c r="M122" s="60"/>
      <c r="N122" s="60"/>
      <c r="O122" s="60"/>
      <c r="P122" s="60"/>
      <c r="Q122" s="60"/>
      <c r="R122" s="60"/>
      <c r="S122" s="60"/>
      <c r="T122" s="60"/>
      <c r="U122" s="60"/>
      <c r="V122" s="60"/>
      <c r="W122" s="60"/>
      <c r="X122" s="60"/>
      <c r="Y122" s="60"/>
      <c r="Z122" s="60"/>
    </row>
    <row r="123" spans="1:26">
      <c r="A123" s="60"/>
      <c r="B123" s="172"/>
      <c r="C123" s="172"/>
      <c r="D123" s="60"/>
      <c r="E123" s="60"/>
      <c r="F123" s="60"/>
      <c r="G123" s="60"/>
      <c r="H123" s="60"/>
      <c r="I123" s="60"/>
      <c r="J123" s="60"/>
      <c r="K123" s="60"/>
      <c r="L123" s="60"/>
      <c r="M123" s="60"/>
      <c r="N123" s="60"/>
      <c r="O123" s="60"/>
      <c r="P123" s="60"/>
      <c r="Q123" s="60"/>
      <c r="R123" s="60"/>
      <c r="S123" s="60"/>
      <c r="T123" s="60"/>
      <c r="U123" s="60"/>
      <c r="V123" s="60"/>
      <c r="W123" s="60"/>
      <c r="X123" s="60"/>
      <c r="Y123" s="60"/>
      <c r="Z123" s="60"/>
    </row>
    <row r="124" spans="1:26">
      <c r="A124" s="60"/>
      <c r="B124" s="172"/>
      <c r="C124" s="172"/>
      <c r="D124" s="60"/>
      <c r="E124" s="60"/>
      <c r="F124" s="60"/>
      <c r="G124" s="60"/>
      <c r="H124" s="60"/>
      <c r="I124" s="60"/>
      <c r="J124" s="60"/>
      <c r="K124" s="60"/>
      <c r="L124" s="60"/>
      <c r="M124" s="60"/>
      <c r="N124" s="60"/>
      <c r="O124" s="60"/>
      <c r="P124" s="60"/>
      <c r="Q124" s="60"/>
      <c r="R124" s="60"/>
      <c r="S124" s="60"/>
      <c r="T124" s="60"/>
      <c r="U124" s="60"/>
      <c r="V124" s="60"/>
      <c r="W124" s="60"/>
      <c r="X124" s="60"/>
      <c r="Y124" s="60"/>
      <c r="Z124" s="60"/>
    </row>
    <row r="125" spans="1:26">
      <c r="A125" s="60"/>
      <c r="B125" s="172"/>
      <c r="C125" s="172"/>
      <c r="D125" s="60"/>
      <c r="E125" s="60"/>
      <c r="F125" s="60"/>
      <c r="G125" s="60"/>
      <c r="H125" s="60"/>
      <c r="I125" s="60"/>
      <c r="J125" s="60"/>
      <c r="K125" s="60"/>
      <c r="L125" s="60"/>
      <c r="M125" s="60"/>
      <c r="N125" s="60"/>
      <c r="O125" s="60"/>
      <c r="P125" s="60"/>
      <c r="Q125" s="60"/>
      <c r="R125" s="60"/>
      <c r="S125" s="60"/>
      <c r="T125" s="60"/>
      <c r="U125" s="60"/>
      <c r="V125" s="60"/>
      <c r="W125" s="60"/>
      <c r="X125" s="60"/>
      <c r="Y125" s="60"/>
      <c r="Z125" s="60"/>
    </row>
    <row r="126" spans="1:26">
      <c r="A126" s="60"/>
      <c r="B126" s="172"/>
      <c r="C126" s="172"/>
      <c r="D126" s="60"/>
      <c r="E126" s="60"/>
      <c r="F126" s="60"/>
      <c r="G126" s="60"/>
      <c r="H126" s="60"/>
      <c r="I126" s="60"/>
      <c r="J126" s="60"/>
      <c r="K126" s="60"/>
      <c r="L126" s="60"/>
      <c r="M126" s="60"/>
      <c r="N126" s="60"/>
      <c r="O126" s="60"/>
      <c r="P126" s="60"/>
      <c r="Q126" s="60"/>
      <c r="R126" s="60"/>
      <c r="S126" s="60"/>
      <c r="T126" s="60"/>
      <c r="U126" s="60"/>
      <c r="V126" s="60"/>
      <c r="W126" s="60"/>
      <c r="X126" s="60"/>
      <c r="Y126" s="60"/>
      <c r="Z126" s="60"/>
    </row>
    <row r="127" spans="1:26">
      <c r="A127" s="60"/>
      <c r="B127" s="172"/>
      <c r="C127" s="172"/>
      <c r="D127" s="60"/>
      <c r="E127" s="60"/>
      <c r="F127" s="60"/>
      <c r="G127" s="60"/>
      <c r="H127" s="60"/>
      <c r="I127" s="60"/>
      <c r="J127" s="60"/>
      <c r="K127" s="60"/>
      <c r="L127" s="60"/>
      <c r="M127" s="60"/>
      <c r="N127" s="60"/>
      <c r="O127" s="60"/>
      <c r="P127" s="60"/>
      <c r="Q127" s="60"/>
      <c r="R127" s="60"/>
      <c r="S127" s="60"/>
      <c r="T127" s="60"/>
      <c r="U127" s="60"/>
      <c r="V127" s="60"/>
      <c r="W127" s="60"/>
      <c r="X127" s="60"/>
      <c r="Y127" s="60"/>
      <c r="Z127" s="60"/>
    </row>
    <row r="128" spans="1:26">
      <c r="A128" s="60"/>
      <c r="B128" s="172"/>
      <c r="C128" s="172"/>
      <c r="D128" s="60"/>
      <c r="E128" s="60"/>
      <c r="F128" s="60"/>
      <c r="G128" s="60"/>
      <c r="H128" s="60"/>
      <c r="I128" s="60"/>
      <c r="J128" s="60"/>
      <c r="K128" s="60"/>
      <c r="L128" s="60"/>
      <c r="M128" s="60"/>
      <c r="N128" s="60"/>
      <c r="O128" s="60"/>
      <c r="P128" s="60"/>
      <c r="Q128" s="60"/>
      <c r="R128" s="60"/>
      <c r="S128" s="60"/>
      <c r="T128" s="60"/>
      <c r="U128" s="60"/>
      <c r="V128" s="60"/>
      <c r="W128" s="60"/>
      <c r="X128" s="60"/>
      <c r="Y128" s="60"/>
      <c r="Z128" s="60"/>
    </row>
    <row r="129" spans="1:26">
      <c r="A129" s="60"/>
      <c r="B129" s="172"/>
      <c r="C129" s="172"/>
      <c r="D129" s="60"/>
      <c r="E129" s="60"/>
      <c r="F129" s="60"/>
      <c r="G129" s="60"/>
      <c r="H129" s="60"/>
      <c r="I129" s="60"/>
      <c r="J129" s="60"/>
      <c r="K129" s="60"/>
      <c r="L129" s="60"/>
      <c r="M129" s="60"/>
      <c r="N129" s="60"/>
      <c r="O129" s="60"/>
      <c r="P129" s="60"/>
      <c r="Q129" s="60"/>
      <c r="R129" s="60"/>
      <c r="S129" s="60"/>
      <c r="T129" s="60"/>
      <c r="U129" s="60"/>
      <c r="V129" s="60"/>
      <c r="W129" s="60"/>
      <c r="X129" s="60"/>
      <c r="Y129" s="60"/>
      <c r="Z129" s="60"/>
    </row>
    <row r="130" spans="1:26">
      <c r="A130" s="60"/>
      <c r="B130" s="172"/>
      <c r="C130" s="172"/>
      <c r="D130" s="60"/>
      <c r="E130" s="60"/>
      <c r="F130" s="60"/>
      <c r="G130" s="60"/>
      <c r="H130" s="60"/>
      <c r="I130" s="60"/>
      <c r="J130" s="60"/>
      <c r="K130" s="60"/>
      <c r="L130" s="60"/>
      <c r="M130" s="60"/>
      <c r="N130" s="60"/>
      <c r="O130" s="60"/>
      <c r="P130" s="60"/>
      <c r="Q130" s="60"/>
      <c r="R130" s="60"/>
      <c r="S130" s="60"/>
      <c r="T130" s="60"/>
      <c r="U130" s="60"/>
      <c r="V130" s="60"/>
      <c r="W130" s="60"/>
      <c r="X130" s="60"/>
      <c r="Y130" s="60"/>
      <c r="Z130" s="60"/>
    </row>
    <row r="131" spans="1:26">
      <c r="A131" s="60"/>
      <c r="B131" s="172"/>
      <c r="C131" s="172"/>
      <c r="D131" s="60"/>
      <c r="E131" s="60"/>
      <c r="F131" s="60"/>
      <c r="G131" s="60"/>
      <c r="H131" s="60"/>
      <c r="I131" s="60"/>
      <c r="J131" s="60"/>
      <c r="K131" s="60"/>
      <c r="L131" s="60"/>
      <c r="M131" s="60"/>
      <c r="N131" s="60"/>
      <c r="O131" s="60"/>
      <c r="P131" s="60"/>
      <c r="Q131" s="60"/>
      <c r="R131" s="60"/>
      <c r="S131" s="60"/>
      <c r="T131" s="60"/>
      <c r="U131" s="60"/>
      <c r="V131" s="60"/>
      <c r="W131" s="60"/>
      <c r="X131" s="60"/>
      <c r="Y131" s="60"/>
      <c r="Z131" s="60"/>
    </row>
    <row r="132" spans="1:26">
      <c r="A132" s="60"/>
      <c r="B132" s="172"/>
      <c r="C132" s="172"/>
      <c r="D132" s="60"/>
      <c r="E132" s="60"/>
      <c r="F132" s="60"/>
      <c r="G132" s="60"/>
      <c r="H132" s="60"/>
      <c r="I132" s="60"/>
      <c r="J132" s="60"/>
      <c r="K132" s="60"/>
      <c r="L132" s="60"/>
      <c r="M132" s="60"/>
      <c r="N132" s="60"/>
      <c r="O132" s="60"/>
      <c r="P132" s="60"/>
      <c r="Q132" s="60"/>
      <c r="R132" s="60"/>
      <c r="S132" s="60"/>
      <c r="T132" s="60"/>
      <c r="U132" s="60"/>
      <c r="V132" s="60"/>
      <c r="W132" s="60"/>
      <c r="X132" s="60"/>
      <c r="Y132" s="60"/>
      <c r="Z132" s="60"/>
    </row>
    <row r="133" spans="1:26">
      <c r="A133" s="60"/>
      <c r="B133" s="172"/>
      <c r="C133" s="172"/>
      <c r="D133" s="60"/>
      <c r="E133" s="60"/>
      <c r="F133" s="60"/>
      <c r="G133" s="60"/>
      <c r="H133" s="60"/>
      <c r="I133" s="60"/>
      <c r="J133" s="60"/>
      <c r="K133" s="60"/>
      <c r="L133" s="60"/>
      <c r="M133" s="60"/>
      <c r="N133" s="60"/>
      <c r="O133" s="60"/>
      <c r="P133" s="60"/>
      <c r="Q133" s="60"/>
      <c r="R133" s="60"/>
      <c r="S133" s="60"/>
      <c r="T133" s="60"/>
      <c r="U133" s="60"/>
      <c r="V133" s="60"/>
      <c r="W133" s="60"/>
      <c r="X133" s="60"/>
      <c r="Y133" s="60"/>
      <c r="Z133" s="60"/>
    </row>
    <row r="134" spans="1:26">
      <c r="A134" s="60"/>
      <c r="B134" s="172"/>
      <c r="C134" s="172"/>
      <c r="D134" s="60"/>
      <c r="E134" s="60"/>
      <c r="F134" s="60"/>
      <c r="G134" s="60"/>
      <c r="H134" s="60"/>
      <c r="I134" s="60"/>
      <c r="J134" s="60"/>
      <c r="K134" s="60"/>
      <c r="L134" s="60"/>
      <c r="M134" s="60"/>
      <c r="N134" s="60"/>
      <c r="O134" s="60"/>
      <c r="P134" s="60"/>
      <c r="Q134" s="60"/>
      <c r="R134" s="60"/>
      <c r="S134" s="60"/>
      <c r="T134" s="60"/>
      <c r="U134" s="60"/>
      <c r="V134" s="60"/>
      <c r="W134" s="60"/>
      <c r="X134" s="60"/>
      <c r="Y134" s="60"/>
      <c r="Z134" s="60"/>
    </row>
    <row r="135" spans="1:26">
      <c r="A135" s="60"/>
      <c r="B135" s="172"/>
      <c r="C135" s="172"/>
      <c r="D135" s="60"/>
      <c r="E135" s="60"/>
      <c r="F135" s="60"/>
      <c r="G135" s="60"/>
      <c r="H135" s="60"/>
      <c r="I135" s="60"/>
      <c r="J135" s="60"/>
      <c r="K135" s="60"/>
      <c r="L135" s="60"/>
      <c r="M135" s="60"/>
      <c r="N135" s="60"/>
      <c r="O135" s="60"/>
      <c r="P135" s="60"/>
      <c r="Q135" s="60"/>
      <c r="R135" s="60"/>
      <c r="S135" s="60"/>
      <c r="T135" s="60"/>
      <c r="U135" s="60"/>
      <c r="V135" s="60"/>
      <c r="W135" s="60"/>
      <c r="X135" s="60"/>
      <c r="Y135" s="60"/>
      <c r="Z135" s="60"/>
    </row>
    <row r="136" spans="1:26">
      <c r="A136" s="60"/>
      <c r="B136" s="172"/>
      <c r="C136" s="172"/>
      <c r="D136" s="60"/>
      <c r="E136" s="60"/>
      <c r="F136" s="60"/>
      <c r="G136" s="60"/>
      <c r="H136" s="60"/>
      <c r="I136" s="60"/>
      <c r="J136" s="60"/>
      <c r="K136" s="60"/>
      <c r="L136" s="60"/>
      <c r="M136" s="60"/>
      <c r="N136" s="60"/>
      <c r="O136" s="60"/>
      <c r="P136" s="60"/>
      <c r="Q136" s="60"/>
      <c r="R136" s="60"/>
      <c r="S136" s="60"/>
      <c r="T136" s="60"/>
      <c r="U136" s="60"/>
      <c r="V136" s="60"/>
      <c r="W136" s="60"/>
      <c r="X136" s="60"/>
      <c r="Y136" s="60"/>
      <c r="Z136" s="60"/>
    </row>
    <row r="137" spans="1:26">
      <c r="A137" s="60"/>
      <c r="B137" s="172"/>
      <c r="C137" s="172"/>
      <c r="D137" s="60"/>
      <c r="E137" s="60"/>
      <c r="F137" s="60"/>
      <c r="G137" s="60"/>
      <c r="H137" s="60"/>
      <c r="I137" s="60"/>
      <c r="J137" s="60"/>
      <c r="K137" s="60"/>
      <c r="L137" s="60"/>
      <c r="M137" s="60"/>
      <c r="N137" s="60"/>
      <c r="O137" s="60"/>
      <c r="P137" s="60"/>
      <c r="Q137" s="60"/>
      <c r="R137" s="60"/>
      <c r="S137" s="60"/>
      <c r="T137" s="60"/>
      <c r="U137" s="60"/>
      <c r="V137" s="60"/>
      <c r="W137" s="60"/>
      <c r="X137" s="60"/>
      <c r="Y137" s="60"/>
      <c r="Z137" s="60"/>
    </row>
    <row r="138" spans="1:26">
      <c r="A138" s="60"/>
      <c r="B138" s="172"/>
      <c r="C138" s="172"/>
      <c r="D138" s="60"/>
      <c r="E138" s="60"/>
      <c r="F138" s="60"/>
      <c r="G138" s="60"/>
      <c r="H138" s="60"/>
      <c r="I138" s="60"/>
      <c r="J138" s="60"/>
      <c r="K138" s="60"/>
      <c r="L138" s="60"/>
      <c r="M138" s="60"/>
      <c r="N138" s="60"/>
      <c r="O138" s="60"/>
      <c r="P138" s="60"/>
      <c r="Q138" s="60"/>
      <c r="R138" s="60"/>
      <c r="S138" s="60"/>
      <c r="T138" s="60"/>
      <c r="U138" s="60"/>
      <c r="V138" s="60"/>
      <c r="W138" s="60"/>
      <c r="X138" s="60"/>
      <c r="Y138" s="60"/>
      <c r="Z138" s="60"/>
    </row>
    <row r="139" spans="1:26">
      <c r="A139" s="60"/>
      <c r="B139" s="172"/>
      <c r="C139" s="172"/>
      <c r="D139" s="60"/>
      <c r="E139" s="60"/>
      <c r="F139" s="60"/>
      <c r="G139" s="60"/>
      <c r="H139" s="60"/>
      <c r="I139" s="60"/>
      <c r="J139" s="60"/>
      <c r="K139" s="60"/>
      <c r="L139" s="60"/>
      <c r="M139" s="60"/>
      <c r="N139" s="60"/>
      <c r="O139" s="60"/>
      <c r="P139" s="60"/>
      <c r="Q139" s="60"/>
      <c r="R139" s="60"/>
      <c r="S139" s="60"/>
      <c r="T139" s="60"/>
      <c r="U139" s="60"/>
      <c r="V139" s="60"/>
      <c r="W139" s="60"/>
      <c r="X139" s="60"/>
      <c r="Y139" s="60"/>
      <c r="Z139" s="60"/>
    </row>
    <row r="140" spans="1:26">
      <c r="A140" s="60"/>
      <c r="B140" s="172"/>
      <c r="C140" s="172"/>
      <c r="D140" s="60"/>
      <c r="E140" s="60"/>
      <c r="F140" s="60"/>
      <c r="G140" s="60"/>
      <c r="H140" s="60"/>
      <c r="I140" s="60"/>
      <c r="J140" s="60"/>
      <c r="K140" s="60"/>
      <c r="L140" s="60"/>
      <c r="M140" s="60"/>
      <c r="N140" s="60"/>
      <c r="O140" s="60"/>
      <c r="P140" s="60"/>
      <c r="Q140" s="60"/>
      <c r="R140" s="60"/>
      <c r="S140" s="60"/>
      <c r="T140" s="60"/>
      <c r="U140" s="60"/>
      <c r="V140" s="60"/>
      <c r="W140" s="60"/>
      <c r="X140" s="60"/>
      <c r="Y140" s="60"/>
      <c r="Z140" s="60"/>
    </row>
    <row r="141" spans="1:26">
      <c r="A141" s="60"/>
      <c r="B141" s="172"/>
      <c r="C141" s="172"/>
      <c r="D141" s="60"/>
      <c r="E141" s="60"/>
      <c r="F141" s="60"/>
      <c r="G141" s="60"/>
      <c r="H141" s="60"/>
      <c r="I141" s="60"/>
      <c r="J141" s="60"/>
      <c r="K141" s="60"/>
      <c r="L141" s="60"/>
      <c r="M141" s="60"/>
      <c r="N141" s="60"/>
      <c r="O141" s="60"/>
      <c r="P141" s="60"/>
      <c r="Q141" s="60"/>
      <c r="R141" s="60"/>
      <c r="S141" s="60"/>
      <c r="T141" s="60"/>
      <c r="U141" s="60"/>
      <c r="V141" s="60"/>
      <c r="W141" s="60"/>
      <c r="X141" s="60"/>
      <c r="Y141" s="60"/>
      <c r="Z141" s="60"/>
    </row>
    <row r="142" spans="1:26">
      <c r="A142" s="60"/>
      <c r="B142" s="172"/>
      <c r="C142" s="172"/>
      <c r="D142" s="60"/>
      <c r="E142" s="60"/>
      <c r="F142" s="60"/>
      <c r="G142" s="60"/>
      <c r="H142" s="60"/>
      <c r="I142" s="60"/>
      <c r="J142" s="60"/>
      <c r="K142" s="60"/>
      <c r="L142" s="60"/>
      <c r="M142" s="60"/>
      <c r="N142" s="60"/>
      <c r="O142" s="60"/>
      <c r="P142" s="60"/>
      <c r="Q142" s="60"/>
      <c r="R142" s="60"/>
      <c r="S142" s="60"/>
      <c r="T142" s="60"/>
      <c r="U142" s="60"/>
      <c r="V142" s="60"/>
      <c r="W142" s="60"/>
      <c r="X142" s="60"/>
      <c r="Y142" s="60"/>
      <c r="Z142" s="60"/>
    </row>
    <row r="143" spans="1:26">
      <c r="A143" s="60"/>
      <c r="B143" s="172"/>
      <c r="C143" s="172"/>
      <c r="D143" s="60"/>
      <c r="E143" s="60"/>
      <c r="F143" s="60"/>
      <c r="G143" s="60"/>
      <c r="H143" s="60"/>
      <c r="I143" s="60"/>
      <c r="J143" s="60"/>
      <c r="K143" s="60"/>
      <c r="L143" s="60"/>
      <c r="M143" s="60"/>
      <c r="N143" s="60"/>
      <c r="O143" s="60"/>
      <c r="P143" s="60"/>
      <c r="Q143" s="60"/>
      <c r="R143" s="60"/>
      <c r="S143" s="60"/>
      <c r="T143" s="60"/>
      <c r="U143" s="60"/>
      <c r="V143" s="60"/>
      <c r="W143" s="60"/>
      <c r="X143" s="60"/>
      <c r="Y143" s="60"/>
      <c r="Z143" s="60"/>
    </row>
    <row r="144" spans="1:26">
      <c r="A144" s="60"/>
      <c r="B144" s="172"/>
      <c r="C144" s="172"/>
      <c r="D144" s="60"/>
      <c r="E144" s="60"/>
      <c r="F144" s="60"/>
      <c r="G144" s="60"/>
      <c r="H144" s="60"/>
      <c r="I144" s="60"/>
      <c r="J144" s="60"/>
      <c r="K144" s="60"/>
      <c r="L144" s="60"/>
      <c r="M144" s="60"/>
      <c r="N144" s="60"/>
      <c r="O144" s="60"/>
      <c r="P144" s="60"/>
      <c r="Q144" s="60"/>
      <c r="R144" s="60"/>
      <c r="S144" s="60"/>
      <c r="T144" s="60"/>
      <c r="U144" s="60"/>
      <c r="V144" s="60"/>
      <c r="W144" s="60"/>
      <c r="X144" s="60"/>
      <c r="Y144" s="60"/>
      <c r="Z144" s="60"/>
    </row>
    <row r="145" spans="1:26">
      <c r="A145" s="60"/>
      <c r="B145" s="172"/>
      <c r="C145" s="172"/>
      <c r="D145" s="60"/>
      <c r="E145" s="60"/>
      <c r="F145" s="60"/>
      <c r="G145" s="60"/>
      <c r="H145" s="60"/>
      <c r="I145" s="60"/>
      <c r="J145" s="60"/>
      <c r="K145" s="60"/>
      <c r="L145" s="60"/>
      <c r="M145" s="60"/>
      <c r="N145" s="60"/>
      <c r="O145" s="60"/>
      <c r="P145" s="60"/>
      <c r="Q145" s="60"/>
      <c r="R145" s="60"/>
      <c r="S145" s="60"/>
      <c r="T145" s="60"/>
      <c r="U145" s="60"/>
      <c r="V145" s="60"/>
      <c r="W145" s="60"/>
      <c r="X145" s="60"/>
      <c r="Y145" s="60"/>
      <c r="Z145" s="60"/>
    </row>
    <row r="146" spans="1:26">
      <c r="A146" s="60"/>
      <c r="B146" s="172"/>
      <c r="C146" s="172"/>
      <c r="D146" s="60"/>
      <c r="E146" s="60"/>
      <c r="F146" s="60"/>
      <c r="G146" s="60"/>
      <c r="H146" s="60"/>
      <c r="I146" s="60"/>
      <c r="J146" s="60"/>
      <c r="K146" s="60"/>
      <c r="L146" s="60"/>
      <c r="M146" s="60"/>
      <c r="N146" s="60"/>
      <c r="O146" s="60"/>
      <c r="P146" s="60"/>
      <c r="Q146" s="60"/>
      <c r="R146" s="60"/>
      <c r="S146" s="60"/>
      <c r="T146" s="60"/>
      <c r="U146" s="60"/>
      <c r="V146" s="60"/>
      <c r="W146" s="60"/>
      <c r="X146" s="60"/>
      <c r="Y146" s="60"/>
      <c r="Z146" s="60"/>
    </row>
    <row r="147" spans="1:26">
      <c r="A147" s="60"/>
      <c r="B147" s="172"/>
      <c r="C147" s="172"/>
      <c r="D147" s="60"/>
      <c r="E147" s="60"/>
      <c r="F147" s="60"/>
      <c r="G147" s="60"/>
      <c r="H147" s="60"/>
      <c r="I147" s="60"/>
      <c r="J147" s="60"/>
      <c r="K147" s="60"/>
      <c r="L147" s="60"/>
      <c r="M147" s="60"/>
      <c r="N147" s="60"/>
      <c r="O147" s="60"/>
      <c r="P147" s="60"/>
      <c r="Q147" s="60"/>
      <c r="R147" s="60"/>
      <c r="S147" s="60"/>
      <c r="T147" s="60"/>
      <c r="U147" s="60"/>
      <c r="V147" s="60"/>
      <c r="W147" s="60"/>
      <c r="X147" s="60"/>
      <c r="Y147" s="60"/>
      <c r="Z147" s="60"/>
    </row>
    <row r="148" spans="1:26">
      <c r="A148" s="60"/>
      <c r="B148" s="172"/>
      <c r="C148" s="172"/>
      <c r="D148" s="60"/>
      <c r="E148" s="60"/>
      <c r="F148" s="60"/>
      <c r="G148" s="60"/>
      <c r="H148" s="60"/>
      <c r="I148" s="60"/>
      <c r="J148" s="60"/>
      <c r="K148" s="60"/>
      <c r="L148" s="60"/>
      <c r="M148" s="60"/>
      <c r="N148" s="60"/>
      <c r="O148" s="60"/>
      <c r="P148" s="60"/>
      <c r="Q148" s="60"/>
      <c r="R148" s="60"/>
      <c r="S148" s="60"/>
      <c r="T148" s="60"/>
      <c r="U148" s="60"/>
      <c r="V148" s="60"/>
      <c r="W148" s="60"/>
      <c r="X148" s="60"/>
      <c r="Y148" s="60"/>
      <c r="Z148" s="60"/>
    </row>
    <row r="149" spans="1:26">
      <c r="A149" s="60"/>
      <c r="B149" s="172"/>
      <c r="C149" s="172"/>
      <c r="D149" s="60"/>
      <c r="E149" s="60"/>
      <c r="F149" s="60"/>
      <c r="G149" s="60"/>
      <c r="H149" s="60"/>
      <c r="I149" s="60"/>
      <c r="J149" s="60"/>
      <c r="K149" s="60"/>
      <c r="L149" s="60"/>
      <c r="M149" s="60"/>
      <c r="N149" s="60"/>
      <c r="O149" s="60"/>
      <c r="P149" s="60"/>
      <c r="Q149" s="60"/>
      <c r="R149" s="60"/>
      <c r="S149" s="60"/>
      <c r="T149" s="60"/>
      <c r="U149" s="60"/>
      <c r="V149" s="60"/>
      <c r="W149" s="60"/>
      <c r="X149" s="60"/>
      <c r="Y149" s="60"/>
      <c r="Z149" s="60"/>
    </row>
    <row r="150" spans="1:26">
      <c r="A150" s="60"/>
      <c r="B150" s="172"/>
      <c r="C150" s="172"/>
      <c r="D150" s="60"/>
      <c r="E150" s="60"/>
      <c r="F150" s="60"/>
      <c r="G150" s="60"/>
      <c r="H150" s="60"/>
      <c r="I150" s="60"/>
      <c r="J150" s="60"/>
      <c r="K150" s="60"/>
      <c r="L150" s="60"/>
      <c r="M150" s="60"/>
      <c r="N150" s="60"/>
      <c r="O150" s="60"/>
      <c r="P150" s="60"/>
      <c r="Q150" s="60"/>
      <c r="R150" s="60"/>
      <c r="S150" s="60"/>
      <c r="T150" s="60"/>
      <c r="U150" s="60"/>
      <c r="V150" s="60"/>
      <c r="W150" s="60"/>
      <c r="X150" s="60"/>
      <c r="Y150" s="60"/>
      <c r="Z150" s="60"/>
    </row>
    <row r="151" spans="1:26">
      <c r="A151" s="60"/>
      <c r="B151" s="172"/>
      <c r="C151" s="172"/>
      <c r="D151" s="60"/>
      <c r="E151" s="60"/>
      <c r="F151" s="60"/>
      <c r="G151" s="60"/>
      <c r="H151" s="60"/>
      <c r="I151" s="60"/>
      <c r="J151" s="60"/>
      <c r="K151" s="60"/>
      <c r="L151" s="60"/>
      <c r="M151" s="60"/>
      <c r="N151" s="60"/>
      <c r="O151" s="60"/>
      <c r="P151" s="60"/>
      <c r="Q151" s="60"/>
      <c r="R151" s="60"/>
      <c r="S151" s="60"/>
      <c r="T151" s="60"/>
      <c r="U151" s="60"/>
      <c r="V151" s="60"/>
      <c r="W151" s="60"/>
      <c r="X151" s="60"/>
      <c r="Y151" s="60"/>
      <c r="Z151" s="60"/>
    </row>
    <row r="152" spans="1:26">
      <c r="A152" s="60"/>
      <c r="B152" s="172"/>
      <c r="C152" s="172"/>
      <c r="D152" s="60"/>
      <c r="E152" s="60"/>
      <c r="F152" s="60"/>
      <c r="G152" s="60"/>
      <c r="H152" s="60"/>
      <c r="I152" s="60"/>
      <c r="J152" s="60"/>
      <c r="K152" s="60"/>
      <c r="L152" s="60"/>
      <c r="M152" s="60"/>
      <c r="N152" s="60"/>
      <c r="O152" s="60"/>
      <c r="P152" s="60"/>
      <c r="Q152" s="60"/>
      <c r="R152" s="60"/>
      <c r="S152" s="60"/>
      <c r="T152" s="60"/>
      <c r="U152" s="60"/>
      <c r="V152" s="60"/>
      <c r="W152" s="60"/>
      <c r="X152" s="60"/>
      <c r="Y152" s="60"/>
      <c r="Z152" s="60"/>
    </row>
    <row r="153" spans="1:26">
      <c r="A153" s="60"/>
      <c r="B153" s="172"/>
      <c r="C153" s="172"/>
      <c r="D153" s="60"/>
      <c r="E153" s="60"/>
      <c r="F153" s="60"/>
      <c r="G153" s="60"/>
      <c r="H153" s="60"/>
      <c r="I153" s="60"/>
      <c r="J153" s="60"/>
      <c r="K153" s="60"/>
      <c r="L153" s="60"/>
      <c r="M153" s="60"/>
      <c r="N153" s="60"/>
      <c r="O153" s="60"/>
      <c r="P153" s="60"/>
      <c r="Q153" s="60"/>
      <c r="R153" s="60"/>
      <c r="S153" s="60"/>
      <c r="T153" s="60"/>
      <c r="U153" s="60"/>
      <c r="V153" s="60"/>
      <c r="W153" s="60"/>
      <c r="X153" s="60"/>
      <c r="Y153" s="60"/>
      <c r="Z153" s="60"/>
    </row>
    <row r="154" spans="1:26">
      <c r="A154" s="60"/>
      <c r="B154" s="172"/>
      <c r="C154" s="172"/>
      <c r="D154" s="60"/>
      <c r="E154" s="60"/>
      <c r="F154" s="60"/>
      <c r="G154" s="60"/>
      <c r="H154" s="60"/>
      <c r="I154" s="60"/>
      <c r="J154" s="60"/>
      <c r="K154" s="60"/>
      <c r="L154" s="60"/>
      <c r="M154" s="60"/>
      <c r="N154" s="60"/>
      <c r="O154" s="60"/>
      <c r="P154" s="60"/>
      <c r="Q154" s="60"/>
      <c r="R154" s="60"/>
      <c r="S154" s="60"/>
      <c r="T154" s="60"/>
      <c r="U154" s="60"/>
      <c r="V154" s="60"/>
      <c r="W154" s="60"/>
      <c r="X154" s="60"/>
      <c r="Y154" s="60"/>
      <c r="Z154" s="60"/>
    </row>
    <row r="155" spans="1:26">
      <c r="A155" s="60"/>
      <c r="B155" s="172"/>
      <c r="C155" s="172"/>
      <c r="D155" s="60"/>
      <c r="E155" s="60"/>
      <c r="F155" s="60"/>
      <c r="G155" s="60"/>
      <c r="H155" s="60"/>
      <c r="I155" s="60"/>
      <c r="J155" s="60"/>
      <c r="K155" s="60"/>
      <c r="L155" s="60"/>
      <c r="M155" s="60"/>
      <c r="N155" s="60"/>
      <c r="O155" s="60"/>
      <c r="P155" s="60"/>
      <c r="Q155" s="60"/>
      <c r="R155" s="60"/>
      <c r="S155" s="60"/>
      <c r="T155" s="60"/>
      <c r="U155" s="60"/>
      <c r="V155" s="60"/>
      <c r="W155" s="60"/>
      <c r="X155" s="60"/>
      <c r="Y155" s="60"/>
      <c r="Z155" s="60"/>
    </row>
    <row r="156" spans="1:26">
      <c r="A156" s="60"/>
      <c r="B156" s="172"/>
      <c r="C156" s="172"/>
      <c r="D156" s="60"/>
      <c r="E156" s="60"/>
      <c r="F156" s="60"/>
      <c r="G156" s="60"/>
      <c r="H156" s="60"/>
      <c r="I156" s="60"/>
      <c r="J156" s="60"/>
      <c r="K156" s="60"/>
      <c r="L156" s="60"/>
      <c r="M156" s="60"/>
      <c r="N156" s="60"/>
      <c r="O156" s="60"/>
      <c r="P156" s="60"/>
      <c r="Q156" s="60"/>
      <c r="R156" s="60"/>
      <c r="S156" s="60"/>
      <c r="T156" s="60"/>
      <c r="U156" s="60"/>
      <c r="V156" s="60"/>
      <c r="W156" s="60"/>
      <c r="X156" s="60"/>
      <c r="Y156" s="60"/>
      <c r="Z156" s="60"/>
    </row>
    <row r="157" spans="1:26">
      <c r="A157" s="60"/>
      <c r="B157" s="172"/>
      <c r="C157" s="172"/>
      <c r="D157" s="60"/>
      <c r="E157" s="60"/>
      <c r="F157" s="60"/>
      <c r="G157" s="60"/>
      <c r="H157" s="60"/>
      <c r="I157" s="60"/>
      <c r="J157" s="60"/>
      <c r="K157" s="60"/>
      <c r="L157" s="60"/>
      <c r="M157" s="60"/>
      <c r="N157" s="60"/>
      <c r="O157" s="60"/>
      <c r="P157" s="60"/>
      <c r="Q157" s="60"/>
      <c r="R157" s="60"/>
      <c r="S157" s="60"/>
      <c r="T157" s="60"/>
      <c r="U157" s="60"/>
      <c r="V157" s="60"/>
      <c r="W157" s="60"/>
      <c r="X157" s="60"/>
      <c r="Y157" s="60"/>
      <c r="Z157" s="60"/>
    </row>
    <row r="158" spans="1:26">
      <c r="A158" s="60"/>
      <c r="B158" s="172"/>
      <c r="C158" s="172"/>
      <c r="D158" s="60"/>
      <c r="E158" s="60"/>
      <c r="F158" s="60"/>
      <c r="G158" s="60"/>
      <c r="H158" s="60"/>
      <c r="I158" s="60"/>
      <c r="J158" s="60"/>
      <c r="K158" s="60"/>
      <c r="L158" s="60"/>
      <c r="M158" s="60"/>
      <c r="N158" s="60"/>
      <c r="O158" s="60"/>
      <c r="P158" s="60"/>
      <c r="Q158" s="60"/>
      <c r="R158" s="60"/>
      <c r="S158" s="60"/>
      <c r="T158" s="60"/>
      <c r="U158" s="60"/>
      <c r="V158" s="60"/>
      <c r="W158" s="60"/>
      <c r="X158" s="60"/>
      <c r="Y158" s="60"/>
      <c r="Z158" s="60"/>
    </row>
    <row r="159" spans="1:26">
      <c r="A159" s="60"/>
      <c r="B159" s="172"/>
      <c r="C159" s="172"/>
      <c r="D159" s="60"/>
      <c r="E159" s="60"/>
      <c r="F159" s="60"/>
      <c r="G159" s="60"/>
      <c r="H159" s="60"/>
      <c r="I159" s="60"/>
      <c r="J159" s="60"/>
      <c r="K159" s="60"/>
      <c r="L159" s="60"/>
      <c r="M159" s="60"/>
      <c r="N159" s="60"/>
      <c r="O159" s="60"/>
      <c r="P159" s="60"/>
      <c r="Q159" s="60"/>
      <c r="R159" s="60"/>
      <c r="S159" s="60"/>
      <c r="T159" s="60"/>
      <c r="U159" s="60"/>
      <c r="V159" s="60"/>
      <c r="W159" s="60"/>
      <c r="X159" s="60"/>
      <c r="Y159" s="60"/>
      <c r="Z159" s="60"/>
    </row>
    <row r="160" spans="1:26">
      <c r="A160" s="60"/>
      <c r="B160" s="172"/>
      <c r="C160" s="172"/>
      <c r="D160" s="60"/>
      <c r="E160" s="60"/>
      <c r="F160" s="60"/>
      <c r="G160" s="60"/>
      <c r="H160" s="60"/>
      <c r="I160" s="60"/>
      <c r="J160" s="60"/>
      <c r="K160" s="60"/>
      <c r="L160" s="60"/>
      <c r="M160" s="60"/>
      <c r="N160" s="60"/>
      <c r="O160" s="60"/>
      <c r="P160" s="60"/>
      <c r="Q160" s="60"/>
      <c r="R160" s="60"/>
      <c r="S160" s="60"/>
      <c r="T160" s="60"/>
      <c r="U160" s="60"/>
      <c r="V160" s="60"/>
      <c r="W160" s="60"/>
      <c r="X160" s="60"/>
      <c r="Y160" s="60"/>
      <c r="Z160" s="60"/>
    </row>
    <row r="161" spans="1:26">
      <c r="A161" s="60"/>
      <c r="B161" s="172"/>
      <c r="C161" s="172"/>
      <c r="D161" s="60"/>
      <c r="E161" s="60"/>
      <c r="F161" s="60"/>
      <c r="G161" s="60"/>
      <c r="H161" s="60"/>
      <c r="I161" s="60"/>
      <c r="J161" s="60"/>
      <c r="K161" s="60"/>
      <c r="L161" s="60"/>
      <c r="M161" s="60"/>
      <c r="N161" s="60"/>
      <c r="O161" s="60"/>
      <c r="P161" s="60"/>
      <c r="Q161" s="60"/>
      <c r="R161" s="60"/>
      <c r="S161" s="60"/>
      <c r="T161" s="60"/>
      <c r="U161" s="60"/>
      <c r="V161" s="60"/>
      <c r="W161" s="60"/>
      <c r="X161" s="60"/>
      <c r="Y161" s="60"/>
      <c r="Z161" s="60"/>
    </row>
    <row r="162" spans="1:26">
      <c r="A162" s="60"/>
      <c r="B162" s="172"/>
      <c r="C162" s="172"/>
      <c r="D162" s="60"/>
      <c r="E162" s="60"/>
      <c r="F162" s="60"/>
      <c r="G162" s="60"/>
      <c r="H162" s="60"/>
      <c r="I162" s="60"/>
      <c r="J162" s="60"/>
      <c r="K162" s="60"/>
      <c r="L162" s="60"/>
      <c r="M162" s="60"/>
      <c r="N162" s="60"/>
      <c r="O162" s="60"/>
      <c r="P162" s="60"/>
      <c r="Q162" s="60"/>
      <c r="R162" s="60"/>
      <c r="S162" s="60"/>
      <c r="T162" s="60"/>
      <c r="U162" s="60"/>
      <c r="V162" s="60"/>
      <c r="W162" s="60"/>
      <c r="X162" s="60"/>
      <c r="Y162" s="60"/>
      <c r="Z162" s="60"/>
    </row>
    <row r="163" spans="1:26">
      <c r="A163" s="60"/>
      <c r="B163" s="172"/>
      <c r="C163" s="172"/>
      <c r="D163" s="60"/>
      <c r="E163" s="60"/>
      <c r="F163" s="60"/>
      <c r="G163" s="60"/>
      <c r="H163" s="60"/>
      <c r="I163" s="60"/>
      <c r="J163" s="60"/>
      <c r="K163" s="60"/>
      <c r="L163" s="60"/>
      <c r="M163" s="60"/>
      <c r="N163" s="60"/>
      <c r="O163" s="60"/>
      <c r="P163" s="60"/>
      <c r="Q163" s="60"/>
      <c r="R163" s="60"/>
      <c r="S163" s="60"/>
      <c r="T163" s="60"/>
      <c r="U163" s="60"/>
      <c r="V163" s="60"/>
      <c r="W163" s="60"/>
      <c r="X163" s="60"/>
      <c r="Y163" s="60"/>
      <c r="Z163" s="60"/>
    </row>
    <row r="164" spans="1:26">
      <c r="A164" s="60"/>
      <c r="B164" s="172"/>
      <c r="C164" s="172"/>
      <c r="D164" s="60"/>
      <c r="E164" s="60"/>
      <c r="F164" s="60"/>
      <c r="G164" s="60"/>
      <c r="H164" s="60"/>
      <c r="I164" s="60"/>
      <c r="J164" s="60"/>
      <c r="K164" s="60"/>
      <c r="L164" s="60"/>
      <c r="M164" s="60"/>
      <c r="N164" s="60"/>
      <c r="O164" s="60"/>
      <c r="P164" s="60"/>
      <c r="Q164" s="60"/>
      <c r="R164" s="60"/>
      <c r="S164" s="60"/>
      <c r="T164" s="60"/>
      <c r="U164" s="60"/>
      <c r="V164" s="60"/>
      <c r="W164" s="60"/>
      <c r="X164" s="60"/>
      <c r="Y164" s="60"/>
      <c r="Z164" s="60"/>
    </row>
    <row r="165" spans="1:26">
      <c r="A165" s="60"/>
      <c r="B165" s="172"/>
      <c r="C165" s="172"/>
      <c r="D165" s="60"/>
      <c r="E165" s="60"/>
      <c r="F165" s="60"/>
      <c r="G165" s="60"/>
      <c r="H165" s="60"/>
      <c r="I165" s="60"/>
      <c r="J165" s="60"/>
      <c r="K165" s="60"/>
      <c r="L165" s="60"/>
      <c r="M165" s="60"/>
      <c r="N165" s="60"/>
      <c r="O165" s="60"/>
      <c r="P165" s="60"/>
      <c r="Q165" s="60"/>
      <c r="R165" s="60"/>
      <c r="S165" s="60"/>
      <c r="T165" s="60"/>
      <c r="U165" s="60"/>
      <c r="V165" s="60"/>
      <c r="W165" s="60"/>
      <c r="X165" s="60"/>
      <c r="Y165" s="60"/>
      <c r="Z165" s="60"/>
    </row>
    <row r="166" spans="1:26">
      <c r="A166" s="60"/>
      <c r="B166" s="172"/>
      <c r="C166" s="172"/>
      <c r="D166" s="60"/>
      <c r="E166" s="60"/>
      <c r="F166" s="60"/>
      <c r="G166" s="60"/>
      <c r="H166" s="60"/>
      <c r="I166" s="60"/>
      <c r="J166" s="60"/>
      <c r="K166" s="60"/>
      <c r="L166" s="60"/>
      <c r="M166" s="60"/>
      <c r="N166" s="60"/>
      <c r="O166" s="60"/>
      <c r="P166" s="60"/>
      <c r="Q166" s="60"/>
      <c r="R166" s="60"/>
      <c r="S166" s="60"/>
      <c r="T166" s="60"/>
      <c r="U166" s="60"/>
      <c r="V166" s="60"/>
      <c r="W166" s="60"/>
      <c r="X166" s="60"/>
      <c r="Y166" s="60"/>
      <c r="Z166" s="60"/>
    </row>
    <row r="167" spans="1:26">
      <c r="A167" s="60"/>
      <c r="B167" s="172"/>
      <c r="C167" s="172"/>
      <c r="D167" s="60"/>
      <c r="E167" s="60"/>
      <c r="F167" s="60"/>
      <c r="G167" s="60"/>
      <c r="H167" s="60"/>
      <c r="I167" s="60"/>
      <c r="J167" s="60"/>
      <c r="K167" s="60"/>
      <c r="L167" s="60"/>
      <c r="M167" s="60"/>
      <c r="N167" s="60"/>
      <c r="O167" s="60"/>
      <c r="P167" s="60"/>
      <c r="Q167" s="60"/>
      <c r="R167" s="60"/>
      <c r="S167" s="60"/>
      <c r="T167" s="60"/>
      <c r="U167" s="60"/>
      <c r="V167" s="60"/>
      <c r="W167" s="60"/>
      <c r="X167" s="60"/>
      <c r="Y167" s="60"/>
      <c r="Z167" s="60"/>
    </row>
    <row r="168" spans="1:26">
      <c r="A168" s="60"/>
      <c r="B168" s="172"/>
      <c r="C168" s="172"/>
      <c r="D168" s="60"/>
      <c r="E168" s="60"/>
      <c r="F168" s="60"/>
      <c r="G168" s="60"/>
      <c r="H168" s="60"/>
      <c r="I168" s="60"/>
      <c r="J168" s="60"/>
      <c r="K168" s="60"/>
      <c r="L168" s="60"/>
      <c r="M168" s="60"/>
      <c r="N168" s="60"/>
      <c r="O168" s="60"/>
      <c r="P168" s="60"/>
      <c r="Q168" s="60"/>
      <c r="R168" s="60"/>
      <c r="S168" s="60"/>
      <c r="T168" s="60"/>
      <c r="U168" s="60"/>
      <c r="V168" s="60"/>
      <c r="W168" s="60"/>
      <c r="X168" s="60"/>
      <c r="Y168" s="60"/>
      <c r="Z168" s="60"/>
    </row>
    <row r="169" spans="1:26">
      <c r="A169" s="60"/>
      <c r="B169" s="172"/>
      <c r="C169" s="172"/>
      <c r="D169" s="60"/>
      <c r="E169" s="60"/>
      <c r="F169" s="60"/>
      <c r="G169" s="60"/>
      <c r="H169" s="60"/>
      <c r="I169" s="60"/>
      <c r="J169" s="60"/>
      <c r="K169" s="60"/>
      <c r="L169" s="60"/>
      <c r="M169" s="60"/>
      <c r="N169" s="60"/>
      <c r="O169" s="60"/>
      <c r="P169" s="60"/>
      <c r="Q169" s="60"/>
      <c r="R169" s="60"/>
      <c r="S169" s="60"/>
      <c r="T169" s="60"/>
      <c r="U169" s="60"/>
      <c r="V169" s="60"/>
      <c r="W169" s="60"/>
      <c r="X169" s="60"/>
      <c r="Y169" s="60"/>
      <c r="Z169" s="60"/>
    </row>
    <row r="170" spans="1:26">
      <c r="A170" s="60"/>
      <c r="B170" s="172"/>
      <c r="C170" s="172"/>
      <c r="D170" s="60"/>
      <c r="E170" s="60"/>
      <c r="F170" s="60"/>
      <c r="G170" s="60"/>
      <c r="H170" s="60"/>
      <c r="I170" s="60"/>
      <c r="J170" s="60"/>
      <c r="K170" s="60"/>
      <c r="L170" s="60"/>
      <c r="M170" s="60"/>
      <c r="N170" s="60"/>
      <c r="O170" s="60"/>
      <c r="P170" s="60"/>
      <c r="Q170" s="60"/>
      <c r="R170" s="60"/>
      <c r="S170" s="60"/>
      <c r="T170" s="60"/>
      <c r="U170" s="60"/>
      <c r="V170" s="60"/>
      <c r="W170" s="60"/>
      <c r="X170" s="60"/>
      <c r="Y170" s="60"/>
      <c r="Z170" s="60"/>
    </row>
    <row r="171" spans="1:26">
      <c r="A171" s="60"/>
      <c r="B171" s="172"/>
      <c r="C171" s="172"/>
      <c r="D171" s="60"/>
      <c r="E171" s="60"/>
      <c r="F171" s="60"/>
      <c r="G171" s="60"/>
      <c r="H171" s="60"/>
      <c r="I171" s="60"/>
      <c r="J171" s="60"/>
      <c r="K171" s="60"/>
      <c r="L171" s="60"/>
      <c r="M171" s="60"/>
      <c r="N171" s="60"/>
      <c r="O171" s="60"/>
      <c r="P171" s="60"/>
      <c r="Q171" s="60"/>
      <c r="R171" s="60"/>
      <c r="S171" s="60"/>
      <c r="T171" s="60"/>
      <c r="U171" s="60"/>
      <c r="V171" s="60"/>
      <c r="W171" s="60"/>
      <c r="X171" s="60"/>
      <c r="Y171" s="60"/>
      <c r="Z171" s="60"/>
    </row>
    <row r="172" spans="1:26">
      <c r="A172" s="60"/>
      <c r="B172" s="172"/>
      <c r="C172" s="172"/>
      <c r="D172" s="60"/>
      <c r="E172" s="60"/>
      <c r="F172" s="60"/>
      <c r="G172" s="60"/>
      <c r="H172" s="60"/>
      <c r="I172" s="60"/>
      <c r="J172" s="60"/>
      <c r="K172" s="60"/>
      <c r="L172" s="60"/>
      <c r="M172" s="60"/>
      <c r="N172" s="60"/>
      <c r="O172" s="60"/>
      <c r="P172" s="60"/>
      <c r="Q172" s="60"/>
      <c r="R172" s="60"/>
      <c r="S172" s="60"/>
      <c r="T172" s="60"/>
      <c r="U172" s="60"/>
      <c r="V172" s="60"/>
      <c r="W172" s="60"/>
      <c r="X172" s="60"/>
      <c r="Y172" s="60"/>
      <c r="Z172" s="60"/>
    </row>
    <row r="173" spans="1:26">
      <c r="A173" s="60"/>
      <c r="B173" s="172"/>
      <c r="C173" s="172"/>
      <c r="D173" s="60"/>
      <c r="E173" s="60"/>
      <c r="F173" s="60"/>
      <c r="G173" s="60"/>
      <c r="H173" s="60"/>
      <c r="I173" s="60"/>
      <c r="J173" s="60"/>
      <c r="K173" s="60"/>
      <c r="L173" s="60"/>
      <c r="M173" s="60"/>
      <c r="N173" s="60"/>
      <c r="O173" s="60"/>
      <c r="P173" s="60"/>
      <c r="Q173" s="60"/>
      <c r="R173" s="60"/>
      <c r="S173" s="60"/>
      <c r="T173" s="60"/>
      <c r="U173" s="60"/>
      <c r="V173" s="60"/>
      <c r="W173" s="60"/>
      <c r="X173" s="60"/>
      <c r="Y173" s="60"/>
      <c r="Z173" s="60"/>
    </row>
    <row r="174" spans="1:26">
      <c r="A174" s="60"/>
      <c r="B174" s="172"/>
      <c r="C174" s="172"/>
      <c r="D174" s="60"/>
      <c r="E174" s="60"/>
      <c r="F174" s="60"/>
      <c r="G174" s="60"/>
      <c r="H174" s="60"/>
      <c r="I174" s="60"/>
      <c r="J174" s="60"/>
      <c r="K174" s="60"/>
      <c r="L174" s="60"/>
      <c r="M174" s="60"/>
      <c r="N174" s="60"/>
      <c r="O174" s="60"/>
      <c r="P174" s="60"/>
      <c r="Q174" s="60"/>
      <c r="R174" s="60"/>
      <c r="S174" s="60"/>
      <c r="T174" s="60"/>
      <c r="U174" s="60"/>
      <c r="V174" s="60"/>
      <c r="W174" s="60"/>
      <c r="X174" s="60"/>
      <c r="Y174" s="60"/>
      <c r="Z174" s="60"/>
    </row>
    <row r="175" spans="1:26">
      <c r="A175" s="60"/>
      <c r="B175" s="172"/>
      <c r="C175" s="172"/>
      <c r="D175" s="60"/>
      <c r="E175" s="60"/>
      <c r="F175" s="60"/>
      <c r="G175" s="60"/>
      <c r="H175" s="60"/>
      <c r="I175" s="60"/>
      <c r="J175" s="60"/>
      <c r="K175" s="60"/>
      <c r="L175" s="60"/>
      <c r="M175" s="60"/>
      <c r="N175" s="60"/>
      <c r="O175" s="60"/>
      <c r="P175" s="60"/>
      <c r="Q175" s="60"/>
      <c r="R175" s="60"/>
      <c r="S175" s="60"/>
      <c r="T175" s="60"/>
      <c r="U175" s="60"/>
      <c r="V175" s="60"/>
      <c r="W175" s="60"/>
      <c r="X175" s="60"/>
      <c r="Y175" s="60"/>
      <c r="Z175" s="60"/>
    </row>
    <row r="176" spans="1:26">
      <c r="A176" s="60"/>
      <c r="B176" s="172"/>
      <c r="C176" s="172"/>
      <c r="D176" s="60"/>
      <c r="E176" s="60"/>
      <c r="F176" s="60"/>
      <c r="G176" s="60"/>
      <c r="H176" s="60"/>
      <c r="I176" s="60"/>
      <c r="J176" s="60"/>
      <c r="K176" s="60"/>
      <c r="L176" s="60"/>
      <c r="M176" s="60"/>
      <c r="N176" s="60"/>
      <c r="O176" s="60"/>
      <c r="P176" s="60"/>
      <c r="Q176" s="60"/>
      <c r="R176" s="60"/>
      <c r="S176" s="60"/>
      <c r="T176" s="60"/>
      <c r="U176" s="60"/>
      <c r="V176" s="60"/>
      <c r="W176" s="60"/>
      <c r="X176" s="60"/>
      <c r="Y176" s="60"/>
      <c r="Z176" s="60"/>
    </row>
    <row r="177" spans="1:26">
      <c r="A177" s="60"/>
      <c r="B177" s="172"/>
      <c r="C177" s="172"/>
      <c r="D177" s="60"/>
      <c r="E177" s="60"/>
      <c r="F177" s="60"/>
      <c r="G177" s="60"/>
      <c r="H177" s="60"/>
      <c r="I177" s="60"/>
      <c r="J177" s="60"/>
      <c r="K177" s="60"/>
      <c r="L177" s="60"/>
      <c r="M177" s="60"/>
      <c r="N177" s="60"/>
      <c r="O177" s="60"/>
      <c r="P177" s="60"/>
      <c r="Q177" s="60"/>
      <c r="R177" s="60"/>
      <c r="S177" s="60"/>
      <c r="T177" s="60"/>
      <c r="U177" s="60"/>
      <c r="V177" s="60"/>
      <c r="W177" s="60"/>
      <c r="X177" s="60"/>
      <c r="Y177" s="60"/>
      <c r="Z177" s="60"/>
    </row>
    <row r="178" spans="1:26">
      <c r="A178" s="60"/>
      <c r="B178" s="172"/>
      <c r="C178" s="172"/>
      <c r="D178" s="60"/>
      <c r="E178" s="60"/>
      <c r="F178" s="60"/>
      <c r="G178" s="60"/>
      <c r="H178" s="60"/>
      <c r="I178" s="60"/>
      <c r="J178" s="60"/>
      <c r="K178" s="60"/>
      <c r="L178" s="60"/>
      <c r="M178" s="60"/>
      <c r="N178" s="60"/>
      <c r="O178" s="60"/>
      <c r="P178" s="60"/>
      <c r="Q178" s="60"/>
      <c r="R178" s="60"/>
      <c r="S178" s="60"/>
      <c r="T178" s="60"/>
      <c r="U178" s="60"/>
      <c r="V178" s="60"/>
      <c r="W178" s="60"/>
      <c r="X178" s="60"/>
      <c r="Y178" s="60"/>
      <c r="Z178" s="60"/>
    </row>
    <row r="179" spans="1:26">
      <c r="A179" s="60"/>
      <c r="B179" s="172"/>
      <c r="C179" s="172"/>
      <c r="D179" s="60"/>
      <c r="E179" s="60"/>
      <c r="F179" s="60"/>
      <c r="G179" s="60"/>
      <c r="H179" s="60"/>
      <c r="I179" s="60"/>
      <c r="J179" s="60"/>
      <c r="K179" s="60"/>
      <c r="L179" s="60"/>
      <c r="M179" s="60"/>
      <c r="N179" s="60"/>
      <c r="O179" s="60"/>
      <c r="P179" s="60"/>
      <c r="Q179" s="60"/>
      <c r="R179" s="60"/>
      <c r="S179" s="60"/>
      <c r="T179" s="60"/>
      <c r="U179" s="60"/>
      <c r="V179" s="60"/>
      <c r="W179" s="60"/>
      <c r="X179" s="60"/>
      <c r="Y179" s="60"/>
      <c r="Z179" s="60"/>
    </row>
    <row r="180" spans="1:26">
      <c r="A180" s="60"/>
      <c r="B180" s="172"/>
      <c r="C180" s="172"/>
      <c r="D180" s="60"/>
      <c r="E180" s="60"/>
      <c r="F180" s="60"/>
      <c r="G180" s="60"/>
      <c r="H180" s="60"/>
      <c r="I180" s="60"/>
      <c r="J180" s="60"/>
      <c r="K180" s="60"/>
      <c r="L180" s="60"/>
      <c r="M180" s="60"/>
      <c r="N180" s="60"/>
      <c r="O180" s="60"/>
      <c r="P180" s="60"/>
      <c r="Q180" s="60"/>
      <c r="R180" s="60"/>
      <c r="S180" s="60"/>
      <c r="T180" s="60"/>
      <c r="U180" s="60"/>
      <c r="V180" s="60"/>
      <c r="W180" s="60"/>
      <c r="X180" s="60"/>
      <c r="Y180" s="60"/>
      <c r="Z180" s="60"/>
    </row>
    <row r="181" spans="1:26">
      <c r="A181" s="60"/>
      <c r="B181" s="172"/>
      <c r="C181" s="172"/>
      <c r="D181" s="60"/>
      <c r="E181" s="60"/>
      <c r="F181" s="60"/>
      <c r="G181" s="60"/>
      <c r="H181" s="60"/>
      <c r="I181" s="60"/>
      <c r="J181" s="60"/>
      <c r="K181" s="60"/>
      <c r="L181" s="60"/>
      <c r="M181" s="60"/>
      <c r="N181" s="60"/>
      <c r="O181" s="60"/>
      <c r="P181" s="60"/>
      <c r="Q181" s="60"/>
      <c r="R181" s="60"/>
      <c r="S181" s="60"/>
      <c r="T181" s="60"/>
      <c r="U181" s="60"/>
      <c r="V181" s="60"/>
      <c r="W181" s="60"/>
      <c r="X181" s="60"/>
      <c r="Y181" s="60"/>
      <c r="Z181" s="60"/>
    </row>
    <row r="182" spans="1:26">
      <c r="A182" s="60"/>
      <c r="B182" s="172"/>
      <c r="C182" s="172"/>
      <c r="D182" s="60"/>
      <c r="E182" s="60"/>
      <c r="F182" s="60"/>
      <c r="G182" s="60"/>
      <c r="H182" s="60"/>
      <c r="I182" s="60"/>
      <c r="J182" s="60"/>
      <c r="K182" s="60"/>
      <c r="L182" s="60"/>
      <c r="M182" s="60"/>
      <c r="N182" s="60"/>
      <c r="O182" s="60"/>
      <c r="P182" s="60"/>
      <c r="Q182" s="60"/>
      <c r="R182" s="60"/>
      <c r="S182" s="60"/>
      <c r="T182" s="60"/>
      <c r="U182" s="60"/>
      <c r="V182" s="60"/>
      <c r="W182" s="60"/>
      <c r="X182" s="60"/>
      <c r="Y182" s="60"/>
      <c r="Z182" s="60"/>
    </row>
    <row r="183" spans="1:26">
      <c r="A183" s="60"/>
      <c r="B183" s="172"/>
      <c r="C183" s="172"/>
      <c r="D183" s="60"/>
      <c r="E183" s="60"/>
      <c r="F183" s="60"/>
      <c r="G183" s="60"/>
      <c r="H183" s="60"/>
      <c r="I183" s="60"/>
      <c r="J183" s="60"/>
      <c r="K183" s="60"/>
      <c r="L183" s="60"/>
      <c r="M183" s="60"/>
      <c r="N183" s="60"/>
      <c r="O183" s="60"/>
      <c r="P183" s="60"/>
      <c r="Q183" s="60"/>
      <c r="R183" s="60"/>
      <c r="S183" s="60"/>
      <c r="T183" s="60"/>
      <c r="U183" s="60"/>
      <c r="V183" s="60"/>
      <c r="W183" s="60"/>
      <c r="X183" s="60"/>
      <c r="Y183" s="60"/>
      <c r="Z183" s="60"/>
    </row>
    <row r="184" spans="1:26">
      <c r="A184" s="60"/>
      <c r="B184" s="172"/>
      <c r="C184" s="172"/>
      <c r="D184" s="60"/>
      <c r="E184" s="60"/>
      <c r="F184" s="60"/>
      <c r="G184" s="60"/>
      <c r="H184" s="60"/>
      <c r="I184" s="60"/>
      <c r="J184" s="60"/>
      <c r="K184" s="60"/>
      <c r="L184" s="60"/>
      <c r="M184" s="60"/>
      <c r="N184" s="60"/>
      <c r="O184" s="60"/>
      <c r="P184" s="60"/>
      <c r="Q184" s="60"/>
      <c r="R184" s="60"/>
      <c r="S184" s="60"/>
      <c r="T184" s="60"/>
      <c r="U184" s="60"/>
      <c r="V184" s="60"/>
      <c r="W184" s="60"/>
      <c r="X184" s="60"/>
      <c r="Y184" s="60"/>
      <c r="Z184" s="60"/>
    </row>
    <row r="185" spans="1:26">
      <c r="A185" s="60"/>
      <c r="B185" s="172"/>
      <c r="C185" s="172"/>
      <c r="D185" s="60"/>
      <c r="E185" s="60"/>
      <c r="F185" s="60"/>
      <c r="G185" s="60"/>
      <c r="H185" s="60"/>
      <c r="I185" s="60"/>
      <c r="J185" s="60"/>
      <c r="K185" s="60"/>
      <c r="L185" s="60"/>
      <c r="M185" s="60"/>
      <c r="N185" s="60"/>
      <c r="O185" s="60"/>
      <c r="P185" s="60"/>
      <c r="Q185" s="60"/>
      <c r="R185" s="60"/>
      <c r="S185" s="60"/>
      <c r="T185" s="60"/>
      <c r="U185" s="60"/>
      <c r="V185" s="60"/>
      <c r="W185" s="60"/>
      <c r="X185" s="60"/>
      <c r="Y185" s="60"/>
      <c r="Z185" s="60"/>
    </row>
    <row r="186" spans="1:26">
      <c r="A186" s="60"/>
      <c r="B186" s="172"/>
      <c r="C186" s="172"/>
      <c r="D186" s="60"/>
      <c r="E186" s="60"/>
      <c r="F186" s="60"/>
      <c r="G186" s="60"/>
      <c r="H186" s="60"/>
      <c r="I186" s="60"/>
      <c r="J186" s="60"/>
      <c r="K186" s="60"/>
      <c r="L186" s="60"/>
      <c r="M186" s="60"/>
      <c r="N186" s="60"/>
      <c r="O186" s="60"/>
      <c r="P186" s="60"/>
      <c r="Q186" s="60"/>
      <c r="R186" s="60"/>
      <c r="S186" s="60"/>
      <c r="T186" s="60"/>
      <c r="U186" s="60"/>
      <c r="V186" s="60"/>
      <c r="W186" s="60"/>
      <c r="X186" s="60"/>
      <c r="Y186" s="60"/>
      <c r="Z186" s="60"/>
    </row>
    <row r="187" spans="1:26">
      <c r="A187" s="60"/>
      <c r="B187" s="172"/>
      <c r="C187" s="172"/>
      <c r="D187" s="60"/>
      <c r="E187" s="60"/>
      <c r="F187" s="60"/>
      <c r="G187" s="60"/>
      <c r="H187" s="60"/>
      <c r="I187" s="60"/>
      <c r="J187" s="60"/>
      <c r="K187" s="60"/>
      <c r="L187" s="60"/>
      <c r="M187" s="60"/>
      <c r="N187" s="60"/>
      <c r="O187" s="60"/>
      <c r="P187" s="60"/>
      <c r="Q187" s="60"/>
      <c r="R187" s="60"/>
      <c r="S187" s="60"/>
      <c r="T187" s="60"/>
      <c r="U187" s="60"/>
      <c r="V187" s="60"/>
      <c r="W187" s="60"/>
      <c r="X187" s="60"/>
      <c r="Y187" s="60"/>
      <c r="Z187" s="60"/>
    </row>
    <row r="188" spans="1:26">
      <c r="A188" s="60"/>
      <c r="B188" s="172"/>
      <c r="C188" s="172"/>
      <c r="D188" s="60"/>
      <c r="E188" s="60"/>
      <c r="F188" s="60"/>
      <c r="G188" s="60"/>
      <c r="H188" s="60"/>
      <c r="I188" s="60"/>
      <c r="J188" s="60"/>
      <c r="K188" s="60"/>
      <c r="L188" s="60"/>
      <c r="M188" s="60"/>
      <c r="N188" s="60"/>
      <c r="O188" s="60"/>
      <c r="P188" s="60"/>
      <c r="Q188" s="60"/>
      <c r="R188" s="60"/>
      <c r="S188" s="60"/>
      <c r="T188" s="60"/>
      <c r="U188" s="60"/>
      <c r="V188" s="60"/>
      <c r="W188" s="60"/>
      <c r="X188" s="60"/>
      <c r="Y188" s="60"/>
      <c r="Z188" s="60"/>
    </row>
    <row r="189" spans="1:26">
      <c r="A189" s="60"/>
      <c r="B189" s="172"/>
      <c r="C189" s="172"/>
      <c r="D189" s="60"/>
      <c r="E189" s="60"/>
      <c r="F189" s="60"/>
      <c r="G189" s="60"/>
      <c r="H189" s="60"/>
      <c r="I189" s="60"/>
      <c r="J189" s="60"/>
      <c r="K189" s="60"/>
      <c r="L189" s="60"/>
      <c r="M189" s="60"/>
      <c r="N189" s="60"/>
      <c r="O189" s="60"/>
      <c r="P189" s="60"/>
      <c r="Q189" s="60"/>
      <c r="R189" s="60"/>
      <c r="S189" s="60"/>
      <c r="T189" s="60"/>
      <c r="U189" s="60"/>
      <c r="V189" s="60"/>
      <c r="W189" s="60"/>
      <c r="X189" s="60"/>
      <c r="Y189" s="60"/>
      <c r="Z189" s="60"/>
    </row>
    <row r="190" spans="1:26">
      <c r="A190" s="60"/>
      <c r="B190" s="172"/>
      <c r="C190" s="172"/>
      <c r="D190" s="60"/>
      <c r="E190" s="60"/>
      <c r="F190" s="60"/>
      <c r="G190" s="60"/>
      <c r="H190" s="60"/>
      <c r="I190" s="60"/>
      <c r="J190" s="60"/>
      <c r="K190" s="60"/>
      <c r="L190" s="60"/>
      <c r="M190" s="60"/>
      <c r="N190" s="60"/>
      <c r="O190" s="60"/>
      <c r="P190" s="60"/>
      <c r="Q190" s="60"/>
      <c r="R190" s="60"/>
      <c r="S190" s="60"/>
      <c r="T190" s="60"/>
      <c r="U190" s="60"/>
      <c r="V190" s="60"/>
      <c r="W190" s="60"/>
      <c r="X190" s="60"/>
      <c r="Y190" s="60"/>
      <c r="Z190" s="60"/>
    </row>
    <row r="191" spans="1:26">
      <c r="A191" s="60"/>
      <c r="B191" s="172"/>
      <c r="C191" s="172"/>
      <c r="D191" s="60"/>
      <c r="E191" s="60"/>
      <c r="F191" s="60"/>
      <c r="G191" s="60"/>
      <c r="H191" s="60"/>
      <c r="I191" s="60"/>
      <c r="J191" s="60"/>
      <c r="K191" s="60"/>
      <c r="L191" s="60"/>
      <c r="M191" s="60"/>
      <c r="N191" s="60"/>
      <c r="O191" s="60"/>
      <c r="P191" s="60"/>
      <c r="Q191" s="60"/>
      <c r="R191" s="60"/>
      <c r="S191" s="60"/>
      <c r="T191" s="60"/>
      <c r="U191" s="60"/>
      <c r="V191" s="60"/>
      <c r="W191" s="60"/>
      <c r="X191" s="60"/>
      <c r="Y191" s="60"/>
      <c r="Z191" s="60"/>
    </row>
    <row r="192" spans="1:26">
      <c r="A192" s="60"/>
      <c r="B192" s="172"/>
      <c r="C192" s="172"/>
      <c r="D192" s="60"/>
      <c r="E192" s="60"/>
      <c r="F192" s="60"/>
      <c r="G192" s="60"/>
      <c r="H192" s="60"/>
      <c r="I192" s="60"/>
      <c r="J192" s="60"/>
      <c r="K192" s="60"/>
      <c r="L192" s="60"/>
      <c r="M192" s="60"/>
      <c r="N192" s="60"/>
      <c r="O192" s="60"/>
      <c r="P192" s="60"/>
      <c r="Q192" s="60"/>
      <c r="R192" s="60"/>
      <c r="S192" s="60"/>
      <c r="T192" s="60"/>
      <c r="U192" s="60"/>
      <c r="V192" s="60"/>
      <c r="W192" s="60"/>
      <c r="X192" s="60"/>
      <c r="Y192" s="60"/>
      <c r="Z192" s="60"/>
    </row>
    <row r="193" spans="1:26">
      <c r="A193" s="60"/>
      <c r="B193" s="172"/>
      <c r="C193" s="172"/>
      <c r="D193" s="60"/>
      <c r="E193" s="60"/>
      <c r="F193" s="60"/>
      <c r="G193" s="60"/>
      <c r="H193" s="60"/>
      <c r="I193" s="60"/>
      <c r="J193" s="60"/>
      <c r="K193" s="60"/>
      <c r="L193" s="60"/>
      <c r="M193" s="60"/>
      <c r="N193" s="60"/>
      <c r="O193" s="60"/>
      <c r="P193" s="60"/>
      <c r="Q193" s="60"/>
      <c r="R193" s="60"/>
      <c r="S193" s="60"/>
      <c r="T193" s="60"/>
      <c r="U193" s="60"/>
      <c r="V193" s="60"/>
      <c r="W193" s="60"/>
      <c r="X193" s="60"/>
      <c r="Y193" s="60"/>
      <c r="Z193" s="60"/>
    </row>
    <row r="194" spans="1:26">
      <c r="A194" s="60"/>
      <c r="B194" s="172"/>
      <c r="C194" s="172"/>
      <c r="D194" s="60"/>
      <c r="E194" s="60"/>
      <c r="F194" s="60"/>
      <c r="G194" s="60"/>
      <c r="H194" s="60"/>
      <c r="I194" s="60"/>
      <c r="J194" s="60"/>
      <c r="K194" s="60"/>
      <c r="L194" s="60"/>
      <c r="M194" s="60"/>
      <c r="N194" s="60"/>
      <c r="O194" s="60"/>
      <c r="P194" s="60"/>
      <c r="Q194" s="60"/>
      <c r="R194" s="60"/>
      <c r="S194" s="60"/>
      <c r="T194" s="60"/>
      <c r="U194" s="60"/>
      <c r="V194" s="60"/>
      <c r="W194" s="60"/>
      <c r="X194" s="60"/>
      <c r="Y194" s="60"/>
      <c r="Z194" s="60"/>
    </row>
    <row r="195" spans="1:26">
      <c r="A195" s="60"/>
      <c r="B195" s="172"/>
      <c r="C195" s="172"/>
      <c r="D195" s="60"/>
      <c r="E195" s="60"/>
      <c r="F195" s="60"/>
      <c r="G195" s="60"/>
      <c r="H195" s="60"/>
      <c r="I195" s="60"/>
      <c r="J195" s="60"/>
      <c r="K195" s="60"/>
      <c r="L195" s="60"/>
      <c r="M195" s="60"/>
      <c r="N195" s="60"/>
      <c r="O195" s="60"/>
      <c r="P195" s="60"/>
      <c r="Q195" s="60"/>
      <c r="R195" s="60"/>
      <c r="S195" s="60"/>
      <c r="T195" s="60"/>
      <c r="U195" s="60"/>
      <c r="V195" s="60"/>
      <c r="W195" s="60"/>
      <c r="X195" s="60"/>
      <c r="Y195" s="60"/>
      <c r="Z195" s="60"/>
    </row>
    <row r="196" spans="1:26">
      <c r="A196" s="60"/>
      <c r="B196" s="172"/>
      <c r="C196" s="172"/>
      <c r="D196" s="60"/>
      <c r="E196" s="60"/>
      <c r="F196" s="60"/>
      <c r="G196" s="60"/>
      <c r="H196" s="60"/>
      <c r="I196" s="60"/>
      <c r="J196" s="60"/>
      <c r="K196" s="60"/>
      <c r="L196" s="60"/>
      <c r="M196" s="60"/>
      <c r="N196" s="60"/>
      <c r="O196" s="60"/>
      <c r="P196" s="60"/>
      <c r="Q196" s="60"/>
      <c r="R196" s="60"/>
      <c r="S196" s="60"/>
      <c r="T196" s="60"/>
      <c r="U196" s="60"/>
      <c r="V196" s="60"/>
      <c r="W196" s="60"/>
      <c r="X196" s="60"/>
      <c r="Y196" s="60"/>
      <c r="Z196" s="60"/>
    </row>
    <row r="197" spans="1:26">
      <c r="A197" s="60"/>
      <c r="B197" s="172"/>
      <c r="C197" s="172"/>
      <c r="D197" s="60"/>
      <c r="E197" s="60"/>
      <c r="F197" s="60"/>
      <c r="G197" s="60"/>
      <c r="H197" s="60"/>
      <c r="I197" s="60"/>
      <c r="J197" s="60"/>
      <c r="K197" s="60"/>
      <c r="L197" s="60"/>
      <c r="M197" s="60"/>
      <c r="N197" s="60"/>
      <c r="O197" s="60"/>
      <c r="P197" s="60"/>
      <c r="Q197" s="60"/>
      <c r="R197" s="60"/>
      <c r="S197" s="60"/>
      <c r="T197" s="60"/>
      <c r="U197" s="60"/>
      <c r="V197" s="60"/>
      <c r="W197" s="60"/>
      <c r="X197" s="60"/>
      <c r="Y197" s="60"/>
      <c r="Z197" s="60"/>
    </row>
    <row r="198" spans="1:26">
      <c r="A198" s="60"/>
      <c r="B198" s="172"/>
      <c r="C198" s="172"/>
      <c r="D198" s="60"/>
      <c r="E198" s="60"/>
      <c r="F198" s="60"/>
      <c r="G198" s="60"/>
      <c r="H198" s="60"/>
      <c r="I198" s="60"/>
      <c r="J198" s="60"/>
      <c r="K198" s="60"/>
      <c r="L198" s="60"/>
      <c r="M198" s="60"/>
      <c r="N198" s="60"/>
      <c r="O198" s="60"/>
      <c r="P198" s="60"/>
      <c r="Q198" s="60"/>
      <c r="R198" s="60"/>
      <c r="S198" s="60"/>
      <c r="T198" s="60"/>
      <c r="U198" s="60"/>
      <c r="V198" s="60"/>
      <c r="W198" s="60"/>
      <c r="X198" s="60"/>
      <c r="Y198" s="60"/>
      <c r="Z198" s="60"/>
    </row>
    <row r="199" spans="1:26">
      <c r="A199" s="60"/>
      <c r="B199" s="172"/>
      <c r="C199" s="172"/>
      <c r="D199" s="60"/>
      <c r="E199" s="60"/>
      <c r="F199" s="60"/>
      <c r="G199" s="60"/>
      <c r="H199" s="60"/>
      <c r="I199" s="60"/>
      <c r="J199" s="60"/>
      <c r="K199" s="60"/>
      <c r="L199" s="60"/>
      <c r="M199" s="60"/>
      <c r="N199" s="60"/>
      <c r="O199" s="60"/>
      <c r="P199" s="60"/>
      <c r="Q199" s="60"/>
      <c r="R199" s="60"/>
      <c r="S199" s="60"/>
      <c r="T199" s="60"/>
      <c r="U199" s="60"/>
      <c r="V199" s="60"/>
      <c r="W199" s="60"/>
      <c r="X199" s="60"/>
      <c r="Y199" s="60"/>
      <c r="Z199" s="60"/>
    </row>
    <row r="200" spans="1:26">
      <c r="A200" s="60"/>
      <c r="B200" s="172"/>
      <c r="C200" s="172"/>
      <c r="D200" s="60"/>
      <c r="E200" s="60"/>
      <c r="F200" s="60"/>
      <c r="G200" s="60"/>
      <c r="H200" s="60"/>
      <c r="I200" s="60"/>
      <c r="J200" s="60"/>
      <c r="K200" s="60"/>
      <c r="L200" s="60"/>
      <c r="M200" s="60"/>
      <c r="N200" s="60"/>
      <c r="O200" s="60"/>
      <c r="P200" s="60"/>
      <c r="Q200" s="60"/>
      <c r="R200" s="60"/>
      <c r="S200" s="60"/>
      <c r="T200" s="60"/>
      <c r="U200" s="60"/>
      <c r="V200" s="60"/>
      <c r="W200" s="60"/>
      <c r="X200" s="60"/>
      <c r="Y200" s="60"/>
      <c r="Z200" s="60"/>
    </row>
    <row r="201" spans="1:26">
      <c r="A201" s="60"/>
      <c r="B201" s="172"/>
      <c r="C201" s="172"/>
      <c r="D201" s="60"/>
      <c r="E201" s="60"/>
      <c r="F201" s="60"/>
      <c r="G201" s="60"/>
      <c r="H201" s="60"/>
      <c r="I201" s="60"/>
      <c r="J201" s="60"/>
      <c r="K201" s="60"/>
      <c r="L201" s="60"/>
      <c r="M201" s="60"/>
      <c r="N201" s="60"/>
      <c r="O201" s="60"/>
      <c r="P201" s="60"/>
      <c r="Q201" s="60"/>
      <c r="R201" s="60"/>
      <c r="S201" s="60"/>
      <c r="T201" s="60"/>
      <c r="U201" s="60"/>
      <c r="V201" s="60"/>
      <c r="W201" s="60"/>
      <c r="X201" s="60"/>
      <c r="Y201" s="60"/>
      <c r="Z201" s="60"/>
    </row>
    <row r="202" spans="1:26">
      <c r="A202" s="60"/>
      <c r="B202" s="172"/>
      <c r="C202" s="172"/>
      <c r="D202" s="60"/>
      <c r="E202" s="60"/>
      <c r="F202" s="60"/>
      <c r="G202" s="60"/>
      <c r="H202" s="60"/>
      <c r="I202" s="60"/>
      <c r="J202" s="60"/>
      <c r="K202" s="60"/>
      <c r="L202" s="60"/>
      <c r="M202" s="60"/>
      <c r="N202" s="60"/>
      <c r="O202" s="60"/>
      <c r="P202" s="60"/>
      <c r="Q202" s="60"/>
      <c r="R202" s="60"/>
      <c r="S202" s="60"/>
      <c r="T202" s="60"/>
      <c r="U202" s="60"/>
      <c r="V202" s="60"/>
      <c r="W202" s="60"/>
      <c r="X202" s="60"/>
      <c r="Y202" s="60"/>
      <c r="Z202" s="60"/>
    </row>
    <row r="203" spans="1:26">
      <c r="A203" s="60"/>
      <c r="B203" s="172"/>
      <c r="C203" s="172"/>
      <c r="D203" s="60"/>
      <c r="E203" s="60"/>
      <c r="F203" s="60"/>
      <c r="G203" s="60"/>
      <c r="H203" s="60"/>
      <c r="I203" s="60"/>
      <c r="J203" s="60"/>
      <c r="K203" s="60"/>
      <c r="L203" s="60"/>
      <c r="M203" s="60"/>
      <c r="N203" s="60"/>
      <c r="O203" s="60"/>
      <c r="P203" s="60"/>
      <c r="Q203" s="60"/>
      <c r="R203" s="60"/>
      <c r="S203" s="60"/>
      <c r="T203" s="60"/>
      <c r="U203" s="60"/>
      <c r="V203" s="60"/>
      <c r="W203" s="60"/>
      <c r="X203" s="60"/>
      <c r="Y203" s="60"/>
      <c r="Z203" s="60"/>
    </row>
    <row r="204" spans="1:26">
      <c r="A204" s="60"/>
      <c r="B204" s="172"/>
      <c r="C204" s="172"/>
      <c r="D204" s="60"/>
      <c r="E204" s="60"/>
      <c r="F204" s="60"/>
      <c r="G204" s="60"/>
      <c r="H204" s="60"/>
      <c r="I204" s="60"/>
      <c r="J204" s="60"/>
      <c r="K204" s="60"/>
      <c r="L204" s="60"/>
      <c r="M204" s="60"/>
      <c r="N204" s="60"/>
      <c r="O204" s="60"/>
      <c r="P204" s="60"/>
      <c r="Q204" s="60"/>
      <c r="R204" s="60"/>
      <c r="S204" s="60"/>
      <c r="T204" s="60"/>
      <c r="U204" s="60"/>
      <c r="V204" s="60"/>
      <c r="W204" s="60"/>
      <c r="X204" s="60"/>
      <c r="Y204" s="60"/>
      <c r="Z204" s="60"/>
    </row>
    <row r="205" spans="1:26">
      <c r="A205" s="60"/>
      <c r="B205" s="172"/>
      <c r="C205" s="172"/>
      <c r="D205" s="60"/>
      <c r="E205" s="60"/>
      <c r="F205" s="60"/>
      <c r="G205" s="60"/>
      <c r="H205" s="60"/>
      <c r="I205" s="60"/>
      <c r="J205" s="60"/>
      <c r="K205" s="60"/>
      <c r="L205" s="60"/>
      <c r="M205" s="60"/>
      <c r="N205" s="60"/>
      <c r="O205" s="60"/>
      <c r="P205" s="60"/>
      <c r="Q205" s="60"/>
      <c r="R205" s="60"/>
      <c r="S205" s="60"/>
      <c r="T205" s="60"/>
      <c r="U205" s="60"/>
      <c r="V205" s="60"/>
      <c r="W205" s="60"/>
      <c r="X205" s="60"/>
      <c r="Y205" s="60"/>
      <c r="Z205" s="60"/>
    </row>
    <row r="206" spans="1:26">
      <c r="A206" s="60"/>
      <c r="B206" s="172"/>
      <c r="C206" s="172"/>
      <c r="D206" s="60"/>
      <c r="E206" s="60"/>
      <c r="F206" s="60"/>
      <c r="G206" s="60"/>
      <c r="H206" s="60"/>
      <c r="I206" s="60"/>
      <c r="J206" s="60"/>
      <c r="K206" s="60"/>
      <c r="L206" s="60"/>
      <c r="M206" s="60"/>
      <c r="N206" s="60"/>
      <c r="O206" s="60"/>
      <c r="P206" s="60"/>
      <c r="Q206" s="60"/>
      <c r="R206" s="60"/>
      <c r="S206" s="60"/>
      <c r="T206" s="60"/>
      <c r="U206" s="60"/>
      <c r="V206" s="60"/>
      <c r="W206" s="60"/>
      <c r="X206" s="60"/>
      <c r="Y206" s="60"/>
      <c r="Z206" s="60"/>
    </row>
    <row r="207" spans="1:26">
      <c r="A207" s="60"/>
      <c r="B207" s="172"/>
      <c r="C207" s="172"/>
      <c r="D207" s="60"/>
      <c r="E207" s="60"/>
      <c r="F207" s="60"/>
      <c r="G207" s="60"/>
      <c r="H207" s="60"/>
      <c r="I207" s="60"/>
      <c r="J207" s="60"/>
      <c r="K207" s="60"/>
      <c r="L207" s="60"/>
      <c r="M207" s="60"/>
      <c r="N207" s="60"/>
      <c r="O207" s="60"/>
      <c r="P207" s="60"/>
      <c r="Q207" s="60"/>
      <c r="R207" s="60"/>
      <c r="S207" s="60"/>
      <c r="T207" s="60"/>
      <c r="U207" s="60"/>
      <c r="V207" s="60"/>
      <c r="W207" s="60"/>
      <c r="X207" s="60"/>
      <c r="Y207" s="60"/>
      <c r="Z207" s="60"/>
    </row>
    <row r="208" spans="1:26">
      <c r="A208" s="60"/>
      <c r="B208" s="172"/>
      <c r="C208" s="172"/>
      <c r="D208" s="60"/>
      <c r="E208" s="60"/>
      <c r="F208" s="60"/>
      <c r="G208" s="60"/>
      <c r="H208" s="60"/>
      <c r="I208" s="60"/>
      <c r="J208" s="60"/>
      <c r="K208" s="60"/>
      <c r="L208" s="60"/>
      <c r="M208" s="60"/>
      <c r="N208" s="60"/>
      <c r="O208" s="60"/>
      <c r="P208" s="60"/>
      <c r="Q208" s="60"/>
      <c r="R208" s="60"/>
      <c r="S208" s="60"/>
      <c r="T208" s="60"/>
      <c r="U208" s="60"/>
      <c r="V208" s="60"/>
      <c r="W208" s="60"/>
      <c r="X208" s="60"/>
      <c r="Y208" s="60"/>
      <c r="Z208" s="60"/>
    </row>
    <row r="209" spans="1:26">
      <c r="A209" s="60"/>
      <c r="B209" s="172"/>
      <c r="C209" s="172"/>
      <c r="D209" s="60"/>
      <c r="E209" s="60"/>
      <c r="F209" s="60"/>
      <c r="G209" s="60"/>
      <c r="H209" s="60"/>
      <c r="I209" s="60"/>
      <c r="J209" s="60"/>
      <c r="K209" s="60"/>
      <c r="L209" s="60"/>
      <c r="M209" s="60"/>
      <c r="N209" s="60"/>
      <c r="O209" s="60"/>
      <c r="P209" s="60"/>
      <c r="Q209" s="60"/>
      <c r="R209" s="60"/>
      <c r="S209" s="60"/>
      <c r="T209" s="60"/>
      <c r="U209" s="60"/>
      <c r="V209" s="60"/>
      <c r="W209" s="60"/>
      <c r="X209" s="60"/>
      <c r="Y209" s="60"/>
      <c r="Z209" s="60"/>
    </row>
    <row r="210" spans="1:26">
      <c r="A210" s="60"/>
      <c r="B210" s="172"/>
      <c r="C210" s="172"/>
      <c r="D210" s="60"/>
      <c r="E210" s="60"/>
      <c r="F210" s="60"/>
      <c r="G210" s="60"/>
      <c r="H210" s="60"/>
      <c r="I210" s="60"/>
      <c r="J210" s="60"/>
      <c r="K210" s="60"/>
      <c r="L210" s="60"/>
      <c r="M210" s="60"/>
      <c r="N210" s="60"/>
      <c r="O210" s="60"/>
      <c r="P210" s="60"/>
      <c r="Q210" s="60"/>
      <c r="R210" s="60"/>
      <c r="S210" s="60"/>
      <c r="T210" s="60"/>
      <c r="U210" s="60"/>
      <c r="V210" s="60"/>
      <c r="W210" s="60"/>
      <c r="X210" s="60"/>
      <c r="Y210" s="60"/>
      <c r="Z210" s="60"/>
    </row>
    <row r="211" spans="1:26">
      <c r="A211" s="60"/>
      <c r="B211" s="172"/>
      <c r="C211" s="172"/>
      <c r="D211" s="60"/>
      <c r="E211" s="60"/>
      <c r="F211" s="60"/>
      <c r="G211" s="60"/>
      <c r="H211" s="60"/>
      <c r="I211" s="60"/>
      <c r="J211" s="60"/>
      <c r="K211" s="60"/>
      <c r="L211" s="60"/>
      <c r="M211" s="60"/>
      <c r="N211" s="60"/>
      <c r="O211" s="60"/>
      <c r="P211" s="60"/>
      <c r="Q211" s="60"/>
      <c r="R211" s="60"/>
      <c r="S211" s="60"/>
      <c r="T211" s="60"/>
      <c r="U211" s="60"/>
      <c r="V211" s="60"/>
      <c r="W211" s="60"/>
      <c r="X211" s="60"/>
      <c r="Y211" s="60"/>
      <c r="Z211" s="60"/>
    </row>
    <row r="212" spans="1:26">
      <c r="A212" s="60"/>
      <c r="B212" s="172"/>
      <c r="C212" s="172"/>
      <c r="D212" s="60"/>
      <c r="E212" s="60"/>
      <c r="F212" s="60"/>
      <c r="G212" s="60"/>
      <c r="H212" s="60"/>
      <c r="I212" s="60"/>
      <c r="J212" s="60"/>
      <c r="K212" s="60"/>
      <c r="L212" s="60"/>
      <c r="M212" s="60"/>
      <c r="N212" s="60"/>
      <c r="O212" s="60"/>
      <c r="P212" s="60"/>
      <c r="Q212" s="60"/>
      <c r="R212" s="60"/>
      <c r="S212" s="60"/>
      <c r="T212" s="60"/>
      <c r="U212" s="60"/>
      <c r="V212" s="60"/>
      <c r="W212" s="60"/>
      <c r="X212" s="60"/>
      <c r="Y212" s="60"/>
      <c r="Z212" s="60"/>
    </row>
    <row r="213" spans="1:26">
      <c r="A213" s="60"/>
      <c r="B213" s="172"/>
      <c r="C213" s="172"/>
      <c r="D213" s="60"/>
      <c r="E213" s="60"/>
      <c r="F213" s="60"/>
      <c r="G213" s="60"/>
      <c r="H213" s="60"/>
      <c r="I213" s="60"/>
      <c r="J213" s="60"/>
      <c r="K213" s="60"/>
      <c r="L213" s="60"/>
      <c r="M213" s="60"/>
      <c r="N213" s="60"/>
      <c r="O213" s="60"/>
      <c r="P213" s="60"/>
      <c r="Q213" s="60"/>
      <c r="R213" s="60"/>
      <c r="S213" s="60"/>
      <c r="T213" s="60"/>
      <c r="U213" s="60"/>
      <c r="V213" s="60"/>
      <c r="W213" s="60"/>
      <c r="X213" s="60"/>
      <c r="Y213" s="60"/>
      <c r="Z213" s="60"/>
    </row>
    <row r="214" spans="1:26">
      <c r="A214" s="60"/>
      <c r="B214" s="172"/>
      <c r="C214" s="172"/>
      <c r="D214" s="60"/>
      <c r="E214" s="60"/>
      <c r="F214" s="60"/>
      <c r="G214" s="60"/>
      <c r="H214" s="60"/>
      <c r="I214" s="60"/>
      <c r="J214" s="60"/>
      <c r="K214" s="60"/>
      <c r="L214" s="60"/>
      <c r="M214" s="60"/>
      <c r="N214" s="60"/>
      <c r="O214" s="60"/>
      <c r="P214" s="60"/>
      <c r="Q214" s="60"/>
      <c r="R214" s="60"/>
      <c r="S214" s="60"/>
      <c r="T214" s="60"/>
      <c r="U214" s="60"/>
      <c r="V214" s="60"/>
      <c r="W214" s="60"/>
      <c r="X214" s="60"/>
      <c r="Y214" s="60"/>
      <c r="Z214" s="60"/>
    </row>
    <row r="215" spans="1:26">
      <c r="A215" s="60"/>
      <c r="B215" s="172"/>
      <c r="C215" s="172"/>
      <c r="D215" s="60"/>
      <c r="E215" s="60"/>
      <c r="F215" s="60"/>
      <c r="G215" s="60"/>
      <c r="H215" s="60"/>
      <c r="I215" s="60"/>
      <c r="J215" s="60"/>
      <c r="K215" s="60"/>
      <c r="L215" s="60"/>
      <c r="M215" s="60"/>
      <c r="N215" s="60"/>
      <c r="O215" s="60"/>
      <c r="P215" s="60"/>
      <c r="Q215" s="60"/>
      <c r="R215" s="60"/>
      <c r="S215" s="60"/>
      <c r="T215" s="60"/>
      <c r="U215" s="60"/>
      <c r="V215" s="60"/>
      <c r="W215" s="60"/>
      <c r="X215" s="60"/>
      <c r="Y215" s="60"/>
      <c r="Z215" s="60"/>
    </row>
    <row r="216" spans="1:26">
      <c r="A216" s="60"/>
      <c r="B216" s="172"/>
      <c r="C216" s="172"/>
      <c r="D216" s="60"/>
      <c r="E216" s="60"/>
      <c r="F216" s="60"/>
      <c r="G216" s="60"/>
      <c r="H216" s="60"/>
      <c r="I216" s="60"/>
      <c r="J216" s="60"/>
      <c r="K216" s="60"/>
      <c r="L216" s="60"/>
      <c r="M216" s="60"/>
      <c r="N216" s="60"/>
      <c r="O216" s="60"/>
      <c r="P216" s="60"/>
      <c r="Q216" s="60"/>
      <c r="R216" s="60"/>
      <c r="S216" s="60"/>
      <c r="T216" s="60"/>
      <c r="U216" s="60"/>
      <c r="V216" s="60"/>
      <c r="W216" s="60"/>
      <c r="X216" s="60"/>
      <c r="Y216" s="60"/>
      <c r="Z216" s="60"/>
    </row>
    <row r="217" spans="1:26">
      <c r="A217" s="60"/>
      <c r="B217" s="172"/>
      <c r="C217" s="172"/>
      <c r="D217" s="60"/>
      <c r="E217" s="60"/>
      <c r="F217" s="60"/>
      <c r="G217" s="60"/>
      <c r="H217" s="60"/>
      <c r="I217" s="60"/>
      <c r="J217" s="60"/>
      <c r="K217" s="60"/>
      <c r="L217" s="60"/>
      <c r="M217" s="60"/>
      <c r="N217" s="60"/>
      <c r="O217" s="60"/>
      <c r="P217" s="60"/>
      <c r="Q217" s="60"/>
      <c r="R217" s="60"/>
      <c r="S217" s="60"/>
      <c r="T217" s="60"/>
      <c r="U217" s="60"/>
      <c r="V217" s="60"/>
      <c r="W217" s="60"/>
      <c r="X217" s="60"/>
      <c r="Y217" s="60"/>
      <c r="Z217" s="60"/>
    </row>
    <row r="218" spans="1:26">
      <c r="A218" s="60"/>
      <c r="B218" s="172"/>
      <c r="C218" s="172"/>
      <c r="D218" s="60"/>
      <c r="E218" s="60"/>
      <c r="F218" s="60"/>
      <c r="G218" s="60"/>
      <c r="H218" s="60"/>
      <c r="I218" s="60"/>
      <c r="J218" s="60"/>
      <c r="K218" s="60"/>
      <c r="L218" s="60"/>
      <c r="M218" s="60"/>
      <c r="N218" s="60"/>
      <c r="O218" s="60"/>
      <c r="P218" s="60"/>
      <c r="Q218" s="60"/>
      <c r="R218" s="60"/>
      <c r="S218" s="60"/>
      <c r="T218" s="60"/>
      <c r="U218" s="60"/>
      <c r="V218" s="60"/>
      <c r="W218" s="60"/>
      <c r="X218" s="60"/>
      <c r="Y218" s="60"/>
      <c r="Z218" s="60"/>
    </row>
    <row r="219" spans="1:26">
      <c r="A219" s="60"/>
      <c r="B219" s="172"/>
      <c r="C219" s="172"/>
      <c r="D219" s="60"/>
      <c r="E219" s="60"/>
      <c r="F219" s="60"/>
      <c r="G219" s="60"/>
      <c r="H219" s="60"/>
      <c r="I219" s="60"/>
      <c r="J219" s="60"/>
      <c r="K219" s="60"/>
      <c r="L219" s="60"/>
      <c r="M219" s="60"/>
      <c r="N219" s="60"/>
      <c r="O219" s="60"/>
      <c r="P219" s="60"/>
      <c r="Q219" s="60"/>
      <c r="R219" s="60"/>
      <c r="S219" s="60"/>
      <c r="T219" s="60"/>
      <c r="U219" s="60"/>
      <c r="V219" s="60"/>
      <c r="W219" s="60"/>
      <c r="X219" s="60"/>
      <c r="Y219" s="60"/>
      <c r="Z219" s="60"/>
    </row>
    <row r="220" spans="1:26">
      <c r="A220" s="60"/>
      <c r="B220" s="172"/>
      <c r="C220" s="172"/>
      <c r="D220" s="60"/>
      <c r="E220" s="60"/>
      <c r="F220" s="60"/>
      <c r="G220" s="60"/>
      <c r="H220" s="60"/>
      <c r="I220" s="60"/>
      <c r="J220" s="60"/>
      <c r="K220" s="60"/>
      <c r="L220" s="60"/>
      <c r="M220" s="60"/>
      <c r="N220" s="60"/>
      <c r="O220" s="60"/>
      <c r="P220" s="60"/>
      <c r="Q220" s="60"/>
      <c r="R220" s="60"/>
      <c r="S220" s="60"/>
      <c r="T220" s="60"/>
      <c r="U220" s="60"/>
      <c r="V220" s="60"/>
      <c r="W220" s="60"/>
      <c r="X220" s="60"/>
      <c r="Y220" s="60"/>
      <c r="Z220" s="60"/>
    </row>
    <row r="221" spans="1:26">
      <c r="A221" s="60"/>
      <c r="B221" s="172"/>
      <c r="C221" s="172"/>
      <c r="D221" s="60"/>
      <c r="E221" s="60"/>
      <c r="F221" s="60"/>
      <c r="G221" s="60"/>
      <c r="H221" s="60"/>
      <c r="I221" s="60"/>
      <c r="J221" s="60"/>
      <c r="K221" s="60"/>
      <c r="L221" s="60"/>
      <c r="M221" s="60"/>
      <c r="N221" s="60"/>
      <c r="O221" s="60"/>
      <c r="P221" s="60"/>
      <c r="Q221" s="60"/>
      <c r="R221" s="60"/>
      <c r="S221" s="60"/>
      <c r="T221" s="60"/>
      <c r="U221" s="60"/>
      <c r="V221" s="60"/>
      <c r="W221" s="60"/>
      <c r="X221" s="60"/>
      <c r="Y221" s="60"/>
      <c r="Z221" s="60"/>
    </row>
    <row r="222" spans="1:26">
      <c r="A222" s="60"/>
      <c r="B222" s="172"/>
      <c r="C222" s="172"/>
      <c r="D222" s="60"/>
      <c r="E222" s="60"/>
      <c r="F222" s="60"/>
      <c r="G222" s="60"/>
      <c r="H222" s="60"/>
      <c r="I222" s="60"/>
      <c r="J222" s="60"/>
      <c r="K222" s="60"/>
      <c r="L222" s="60"/>
      <c r="M222" s="60"/>
      <c r="N222" s="60"/>
      <c r="O222" s="60"/>
      <c r="P222" s="60"/>
      <c r="Q222" s="60"/>
      <c r="R222" s="60"/>
      <c r="S222" s="60"/>
      <c r="T222" s="60"/>
      <c r="U222" s="60"/>
      <c r="V222" s="60"/>
      <c r="W222" s="60"/>
      <c r="X222" s="60"/>
      <c r="Y222" s="60"/>
      <c r="Z222" s="60"/>
    </row>
    <row r="223" spans="1:26">
      <c r="A223" s="60"/>
      <c r="B223" s="172"/>
      <c r="C223" s="172"/>
      <c r="D223" s="60"/>
      <c r="E223" s="60"/>
      <c r="F223" s="60"/>
      <c r="G223" s="60"/>
      <c r="H223" s="60"/>
      <c r="I223" s="60"/>
      <c r="J223" s="60"/>
      <c r="K223" s="60"/>
      <c r="L223" s="60"/>
      <c r="M223" s="60"/>
      <c r="N223" s="60"/>
      <c r="O223" s="60"/>
      <c r="P223" s="60"/>
      <c r="Q223" s="60"/>
      <c r="R223" s="60"/>
      <c r="S223" s="60"/>
      <c r="T223" s="60"/>
      <c r="U223" s="60"/>
      <c r="V223" s="60"/>
      <c r="W223" s="60"/>
      <c r="X223" s="60"/>
      <c r="Y223" s="60"/>
      <c r="Z223" s="60"/>
    </row>
    <row r="224" spans="1:26">
      <c r="A224" s="60"/>
      <c r="B224" s="172"/>
      <c r="C224" s="172"/>
      <c r="D224" s="60"/>
      <c r="E224" s="60"/>
      <c r="F224" s="60"/>
      <c r="G224" s="60"/>
      <c r="H224" s="60"/>
      <c r="I224" s="60"/>
      <c r="J224" s="60"/>
      <c r="K224" s="60"/>
      <c r="L224" s="60"/>
      <c r="M224" s="60"/>
      <c r="N224" s="60"/>
      <c r="O224" s="60"/>
      <c r="P224" s="60"/>
      <c r="Q224" s="60"/>
      <c r="R224" s="60"/>
      <c r="S224" s="60"/>
      <c r="T224" s="60"/>
      <c r="U224" s="60"/>
      <c r="V224" s="60"/>
      <c r="W224" s="60"/>
      <c r="X224" s="60"/>
      <c r="Y224" s="60"/>
      <c r="Z224" s="60"/>
    </row>
    <row r="225" spans="1:26">
      <c r="A225" s="60"/>
      <c r="B225" s="172"/>
      <c r="C225" s="172"/>
      <c r="D225" s="60"/>
      <c r="E225" s="60"/>
      <c r="F225" s="60"/>
      <c r="G225" s="60"/>
      <c r="H225" s="60"/>
      <c r="I225" s="60"/>
      <c r="J225" s="60"/>
      <c r="K225" s="60"/>
      <c r="L225" s="60"/>
      <c r="M225" s="60"/>
      <c r="N225" s="60"/>
      <c r="O225" s="60"/>
      <c r="P225" s="60"/>
      <c r="Q225" s="60"/>
      <c r="R225" s="60"/>
      <c r="S225" s="60"/>
      <c r="T225" s="60"/>
      <c r="U225" s="60"/>
      <c r="V225" s="60"/>
      <c r="W225" s="60"/>
      <c r="X225" s="60"/>
      <c r="Y225" s="60"/>
      <c r="Z225" s="60"/>
    </row>
    <row r="226" spans="1:26">
      <c r="A226" s="60"/>
      <c r="B226" s="172"/>
      <c r="C226" s="172"/>
      <c r="D226" s="60"/>
      <c r="E226" s="60"/>
      <c r="F226" s="60"/>
      <c r="G226" s="60"/>
      <c r="H226" s="60"/>
      <c r="I226" s="60"/>
      <c r="J226" s="60"/>
      <c r="K226" s="60"/>
      <c r="L226" s="60"/>
      <c r="M226" s="60"/>
      <c r="N226" s="60"/>
      <c r="O226" s="60"/>
      <c r="P226" s="60"/>
      <c r="Q226" s="60"/>
      <c r="R226" s="60"/>
      <c r="S226" s="60"/>
      <c r="T226" s="60"/>
      <c r="U226" s="60"/>
      <c r="V226" s="60"/>
      <c r="W226" s="60"/>
      <c r="X226" s="60"/>
      <c r="Y226" s="60"/>
      <c r="Z226" s="60"/>
    </row>
    <row r="227" spans="1:26">
      <c r="A227" s="60"/>
      <c r="B227" s="172"/>
      <c r="C227" s="172"/>
      <c r="D227" s="60"/>
      <c r="E227" s="60"/>
      <c r="F227" s="60"/>
      <c r="G227" s="60"/>
      <c r="H227" s="60"/>
      <c r="I227" s="60"/>
      <c r="J227" s="60"/>
      <c r="K227" s="60"/>
      <c r="L227" s="60"/>
      <c r="M227" s="60"/>
      <c r="N227" s="60"/>
      <c r="O227" s="60"/>
      <c r="P227" s="60"/>
      <c r="Q227" s="60"/>
      <c r="R227" s="60"/>
      <c r="S227" s="60"/>
      <c r="T227" s="60"/>
      <c r="U227" s="60"/>
      <c r="V227" s="60"/>
      <c r="W227" s="60"/>
      <c r="X227" s="60"/>
      <c r="Y227" s="60"/>
      <c r="Z227" s="60"/>
    </row>
    <row r="228" spans="1:26">
      <c r="A228" s="60"/>
      <c r="B228" s="172"/>
      <c r="C228" s="172"/>
      <c r="D228" s="60"/>
      <c r="E228" s="60"/>
      <c r="F228" s="60"/>
      <c r="G228" s="60"/>
      <c r="H228" s="60"/>
      <c r="I228" s="60"/>
      <c r="J228" s="60"/>
      <c r="K228" s="60"/>
      <c r="L228" s="60"/>
      <c r="M228" s="60"/>
      <c r="N228" s="60"/>
      <c r="O228" s="60"/>
      <c r="P228" s="60"/>
      <c r="Q228" s="60"/>
      <c r="R228" s="60"/>
      <c r="S228" s="60"/>
      <c r="T228" s="60"/>
      <c r="U228" s="60"/>
      <c r="V228" s="60"/>
      <c r="W228" s="60"/>
      <c r="X228" s="60"/>
      <c r="Y228" s="60"/>
      <c r="Z228" s="60"/>
    </row>
    <row r="229" spans="1:26">
      <c r="A229" s="60"/>
      <c r="B229" s="172"/>
      <c r="C229" s="172"/>
      <c r="D229" s="60"/>
      <c r="E229" s="60"/>
      <c r="F229" s="60"/>
      <c r="G229" s="60"/>
      <c r="H229" s="60"/>
      <c r="I229" s="60"/>
      <c r="J229" s="60"/>
      <c r="K229" s="60"/>
      <c r="L229" s="60"/>
      <c r="M229" s="60"/>
      <c r="N229" s="60"/>
      <c r="O229" s="60"/>
      <c r="P229" s="60"/>
      <c r="Q229" s="60"/>
      <c r="R229" s="60"/>
      <c r="S229" s="60"/>
      <c r="T229" s="60"/>
      <c r="U229" s="60"/>
      <c r="V229" s="60"/>
      <c r="W229" s="60"/>
      <c r="X229" s="60"/>
      <c r="Y229" s="60"/>
      <c r="Z229" s="60"/>
    </row>
    <row r="230" spans="1:26">
      <c r="A230" s="60"/>
      <c r="B230" s="172"/>
      <c r="C230" s="172"/>
      <c r="D230" s="60"/>
      <c r="E230" s="60"/>
      <c r="F230" s="60"/>
      <c r="G230" s="60"/>
      <c r="H230" s="60"/>
      <c r="I230" s="60"/>
      <c r="J230" s="60"/>
      <c r="K230" s="60"/>
      <c r="L230" s="60"/>
      <c r="M230" s="60"/>
      <c r="N230" s="60"/>
      <c r="O230" s="60"/>
      <c r="P230" s="60"/>
      <c r="Q230" s="60"/>
      <c r="R230" s="60"/>
      <c r="S230" s="60"/>
      <c r="T230" s="60"/>
      <c r="U230" s="60"/>
      <c r="V230" s="60"/>
      <c r="W230" s="60"/>
      <c r="X230" s="60"/>
      <c r="Y230" s="60"/>
      <c r="Z230" s="60"/>
    </row>
    <row r="231" spans="1:26">
      <c r="A231" s="60"/>
      <c r="B231" s="172"/>
      <c r="C231" s="172"/>
      <c r="D231" s="60"/>
      <c r="E231" s="60"/>
      <c r="F231" s="60"/>
      <c r="G231" s="60"/>
      <c r="H231" s="60"/>
      <c r="I231" s="60"/>
      <c r="J231" s="60"/>
      <c r="K231" s="60"/>
      <c r="L231" s="60"/>
      <c r="M231" s="60"/>
      <c r="N231" s="60"/>
      <c r="O231" s="60"/>
      <c r="P231" s="60"/>
      <c r="Q231" s="60"/>
      <c r="R231" s="60"/>
      <c r="S231" s="60"/>
      <c r="T231" s="60"/>
      <c r="U231" s="60"/>
      <c r="V231" s="60"/>
      <c r="W231" s="60"/>
      <c r="X231" s="60"/>
      <c r="Y231" s="60"/>
      <c r="Z231" s="60"/>
    </row>
    <row r="232" spans="1:26">
      <c r="A232" s="60"/>
      <c r="B232" s="172"/>
      <c r="C232" s="172"/>
      <c r="D232" s="60"/>
      <c r="E232" s="60"/>
      <c r="F232" s="60"/>
      <c r="G232" s="60"/>
      <c r="H232" s="60"/>
      <c r="I232" s="60"/>
      <c r="J232" s="60"/>
      <c r="K232" s="60"/>
      <c r="L232" s="60"/>
      <c r="M232" s="60"/>
      <c r="N232" s="60"/>
      <c r="O232" s="60"/>
      <c r="P232" s="60"/>
      <c r="Q232" s="60"/>
      <c r="R232" s="60"/>
      <c r="S232" s="60"/>
      <c r="T232" s="60"/>
      <c r="U232" s="60"/>
      <c r="V232" s="60"/>
      <c r="W232" s="60"/>
      <c r="X232" s="60"/>
      <c r="Y232" s="60"/>
      <c r="Z232" s="60"/>
    </row>
    <row r="233" spans="1:26">
      <c r="A233" s="60"/>
      <c r="B233" s="172"/>
      <c r="C233" s="172"/>
      <c r="D233" s="60"/>
      <c r="E233" s="60"/>
      <c r="F233" s="60"/>
      <c r="G233" s="60"/>
      <c r="H233" s="60"/>
      <c r="I233" s="60"/>
      <c r="J233" s="60"/>
      <c r="K233" s="60"/>
      <c r="L233" s="60"/>
      <c r="M233" s="60"/>
      <c r="N233" s="60"/>
      <c r="O233" s="60"/>
      <c r="P233" s="60"/>
      <c r="Q233" s="60"/>
      <c r="R233" s="60"/>
      <c r="S233" s="60"/>
      <c r="T233" s="60"/>
      <c r="U233" s="60"/>
      <c r="V233" s="60"/>
      <c r="W233" s="60"/>
      <c r="X233" s="60"/>
      <c r="Y233" s="60"/>
      <c r="Z233" s="60"/>
    </row>
    <row r="234" spans="1:26">
      <c r="A234" s="60"/>
      <c r="B234" s="172"/>
      <c r="C234" s="172"/>
      <c r="D234" s="60"/>
      <c r="E234" s="60"/>
      <c r="F234" s="60"/>
      <c r="G234" s="60"/>
      <c r="H234" s="60"/>
      <c r="I234" s="60"/>
      <c r="J234" s="60"/>
      <c r="K234" s="60"/>
      <c r="L234" s="60"/>
      <c r="M234" s="60"/>
      <c r="N234" s="60"/>
      <c r="O234" s="60"/>
      <c r="P234" s="60"/>
      <c r="Q234" s="60"/>
      <c r="R234" s="60"/>
      <c r="S234" s="60"/>
      <c r="T234" s="60"/>
      <c r="U234" s="60"/>
      <c r="V234" s="60"/>
      <c r="W234" s="60"/>
      <c r="X234" s="60"/>
      <c r="Y234" s="60"/>
      <c r="Z234" s="60"/>
    </row>
    <row r="235" spans="1:26">
      <c r="A235" s="60"/>
      <c r="B235" s="172"/>
      <c r="C235" s="172"/>
      <c r="D235" s="60"/>
      <c r="E235" s="60"/>
      <c r="F235" s="60"/>
      <c r="G235" s="60"/>
      <c r="H235" s="60"/>
      <c r="I235" s="60"/>
      <c r="J235" s="60"/>
      <c r="K235" s="60"/>
      <c r="L235" s="60"/>
      <c r="M235" s="60"/>
      <c r="N235" s="60"/>
      <c r="O235" s="60"/>
      <c r="P235" s="60"/>
      <c r="Q235" s="60"/>
      <c r="R235" s="60"/>
      <c r="S235" s="60"/>
      <c r="T235" s="60"/>
      <c r="U235" s="60"/>
      <c r="V235" s="60"/>
      <c r="W235" s="60"/>
      <c r="X235" s="60"/>
      <c r="Y235" s="60"/>
      <c r="Z235" s="60"/>
    </row>
    <row r="236" spans="1:26">
      <c r="A236" s="60"/>
      <c r="B236" s="172"/>
      <c r="C236" s="172"/>
      <c r="D236" s="60"/>
      <c r="E236" s="60"/>
      <c r="F236" s="60"/>
      <c r="G236" s="60"/>
      <c r="H236" s="60"/>
      <c r="I236" s="60"/>
      <c r="J236" s="60"/>
      <c r="K236" s="60"/>
      <c r="L236" s="60"/>
      <c r="M236" s="60"/>
      <c r="N236" s="60"/>
      <c r="O236" s="60"/>
      <c r="P236" s="60"/>
      <c r="Q236" s="60"/>
      <c r="R236" s="60"/>
      <c r="S236" s="60"/>
      <c r="T236" s="60"/>
      <c r="U236" s="60"/>
      <c r="V236" s="60"/>
      <c r="W236" s="60"/>
      <c r="X236" s="60"/>
      <c r="Y236" s="60"/>
      <c r="Z236" s="60"/>
    </row>
    <row r="237" spans="1:26">
      <c r="A237" s="60"/>
      <c r="B237" s="172"/>
      <c r="C237" s="172"/>
      <c r="D237" s="60"/>
      <c r="E237" s="60"/>
      <c r="F237" s="60"/>
      <c r="G237" s="60"/>
      <c r="H237" s="60"/>
      <c r="I237" s="60"/>
      <c r="J237" s="60"/>
      <c r="K237" s="60"/>
      <c r="L237" s="60"/>
      <c r="M237" s="60"/>
      <c r="N237" s="60"/>
      <c r="O237" s="60"/>
      <c r="P237" s="60"/>
      <c r="Q237" s="60"/>
      <c r="R237" s="60"/>
      <c r="S237" s="60"/>
      <c r="T237" s="60"/>
      <c r="U237" s="60"/>
      <c r="V237" s="60"/>
      <c r="W237" s="60"/>
      <c r="X237" s="60"/>
      <c r="Y237" s="60"/>
      <c r="Z237" s="60"/>
    </row>
    <row r="238" spans="1:26">
      <c r="A238" s="60"/>
      <c r="B238" s="172"/>
      <c r="C238" s="172"/>
      <c r="D238" s="60"/>
      <c r="E238" s="60"/>
      <c r="F238" s="60"/>
      <c r="G238" s="60"/>
      <c r="H238" s="60"/>
      <c r="I238" s="60"/>
      <c r="J238" s="60"/>
      <c r="K238" s="60"/>
      <c r="L238" s="60"/>
      <c r="M238" s="60"/>
      <c r="N238" s="60"/>
      <c r="O238" s="60"/>
      <c r="P238" s="60"/>
      <c r="Q238" s="60"/>
      <c r="R238" s="60"/>
      <c r="S238" s="60"/>
      <c r="T238" s="60"/>
      <c r="U238" s="60"/>
      <c r="V238" s="60"/>
      <c r="W238" s="60"/>
      <c r="X238" s="60"/>
      <c r="Y238" s="60"/>
      <c r="Z238" s="60"/>
    </row>
    <row r="239" spans="1:26">
      <c r="A239" s="60"/>
      <c r="B239" s="172"/>
      <c r="C239" s="172"/>
      <c r="D239" s="60"/>
      <c r="E239" s="60"/>
      <c r="F239" s="60"/>
      <c r="G239" s="60"/>
      <c r="H239" s="60"/>
      <c r="I239" s="60"/>
      <c r="J239" s="60"/>
      <c r="K239" s="60"/>
      <c r="L239" s="60"/>
      <c r="M239" s="60"/>
      <c r="N239" s="60"/>
      <c r="O239" s="60"/>
      <c r="P239" s="60"/>
      <c r="Q239" s="60"/>
      <c r="R239" s="60"/>
      <c r="S239" s="60"/>
      <c r="T239" s="60"/>
      <c r="U239" s="60"/>
      <c r="V239" s="60"/>
      <c r="W239" s="60"/>
      <c r="X239" s="60"/>
      <c r="Y239" s="60"/>
      <c r="Z239" s="60"/>
    </row>
    <row r="240" spans="1:26">
      <c r="A240" s="60"/>
      <c r="B240" s="172"/>
      <c r="C240" s="172"/>
      <c r="D240" s="60"/>
      <c r="E240" s="60"/>
      <c r="F240" s="60"/>
      <c r="G240" s="60"/>
      <c r="H240" s="60"/>
      <c r="I240" s="60"/>
      <c r="J240" s="60"/>
      <c r="K240" s="60"/>
      <c r="L240" s="60"/>
      <c r="M240" s="60"/>
      <c r="N240" s="60"/>
      <c r="O240" s="60"/>
      <c r="P240" s="60"/>
      <c r="Q240" s="60"/>
      <c r="R240" s="60"/>
      <c r="S240" s="60"/>
      <c r="T240" s="60"/>
      <c r="U240" s="60"/>
      <c r="V240" s="60"/>
      <c r="W240" s="60"/>
      <c r="X240" s="60"/>
      <c r="Y240" s="60"/>
      <c r="Z240" s="60"/>
    </row>
    <row r="241" spans="1:26">
      <c r="A241" s="60"/>
      <c r="B241" s="172"/>
      <c r="C241" s="172"/>
      <c r="D241" s="60"/>
      <c r="E241" s="60"/>
      <c r="F241" s="60"/>
      <c r="G241" s="60"/>
      <c r="H241" s="60"/>
      <c r="I241" s="60"/>
      <c r="J241" s="60"/>
      <c r="K241" s="60"/>
      <c r="L241" s="60"/>
      <c r="M241" s="60"/>
      <c r="N241" s="60"/>
      <c r="O241" s="60"/>
      <c r="P241" s="60"/>
      <c r="Q241" s="60"/>
      <c r="R241" s="60"/>
      <c r="S241" s="60"/>
      <c r="T241" s="60"/>
      <c r="U241" s="60"/>
      <c r="V241" s="60"/>
      <c r="W241" s="60"/>
      <c r="X241" s="60"/>
      <c r="Y241" s="60"/>
      <c r="Z241" s="60"/>
    </row>
    <row r="242" spans="1:26">
      <c r="A242" s="60"/>
      <c r="B242" s="172"/>
      <c r="C242" s="172"/>
      <c r="D242" s="60"/>
      <c r="E242" s="60"/>
      <c r="F242" s="60"/>
      <c r="G242" s="60"/>
      <c r="H242" s="60"/>
      <c r="I242" s="60"/>
      <c r="J242" s="60"/>
      <c r="K242" s="60"/>
      <c r="L242" s="60"/>
      <c r="M242" s="60"/>
      <c r="N242" s="60"/>
      <c r="O242" s="60"/>
      <c r="P242" s="60"/>
      <c r="Q242" s="60"/>
      <c r="R242" s="60"/>
      <c r="S242" s="60"/>
      <c r="T242" s="60"/>
      <c r="U242" s="60"/>
      <c r="V242" s="60"/>
      <c r="W242" s="60"/>
      <c r="X242" s="60"/>
      <c r="Y242" s="60"/>
      <c r="Z242" s="60"/>
    </row>
    <row r="243" spans="1:26">
      <c r="A243" s="60"/>
      <c r="B243" s="172"/>
      <c r="C243" s="172"/>
      <c r="D243" s="60"/>
      <c r="E243" s="60"/>
      <c r="F243" s="60"/>
      <c r="G243" s="60"/>
      <c r="H243" s="60"/>
      <c r="I243" s="60"/>
      <c r="J243" s="60"/>
      <c r="K243" s="60"/>
      <c r="L243" s="60"/>
      <c r="M243" s="60"/>
      <c r="N243" s="60"/>
      <c r="O243" s="60"/>
      <c r="P243" s="60"/>
      <c r="Q243" s="60"/>
      <c r="R243" s="60"/>
      <c r="S243" s="60"/>
      <c r="T243" s="60"/>
      <c r="U243" s="60"/>
      <c r="V243" s="60"/>
      <c r="W243" s="60"/>
      <c r="X243" s="60"/>
      <c r="Y243" s="60"/>
      <c r="Z243" s="60"/>
    </row>
    <row r="244" spans="1:26">
      <c r="A244" s="60"/>
      <c r="B244" s="172"/>
      <c r="C244" s="172"/>
      <c r="D244" s="60"/>
      <c r="E244" s="60"/>
      <c r="F244" s="60"/>
      <c r="G244" s="60"/>
      <c r="H244" s="60"/>
      <c r="I244" s="60"/>
      <c r="J244" s="60"/>
      <c r="K244" s="60"/>
      <c r="L244" s="60"/>
      <c r="M244" s="60"/>
      <c r="N244" s="60"/>
      <c r="O244" s="60"/>
      <c r="P244" s="60"/>
      <c r="Q244" s="60"/>
      <c r="R244" s="60"/>
      <c r="S244" s="60"/>
      <c r="T244" s="60"/>
      <c r="U244" s="60"/>
      <c r="V244" s="60"/>
      <c r="W244" s="60"/>
      <c r="X244" s="60"/>
      <c r="Y244" s="60"/>
      <c r="Z244" s="60"/>
    </row>
    <row r="245" spans="1:26">
      <c r="A245" s="60"/>
      <c r="B245" s="172"/>
      <c r="C245" s="172"/>
      <c r="D245" s="60"/>
      <c r="E245" s="60"/>
      <c r="F245" s="60"/>
      <c r="G245" s="60"/>
      <c r="H245" s="60"/>
      <c r="I245" s="60"/>
      <c r="J245" s="60"/>
      <c r="K245" s="60"/>
      <c r="L245" s="60"/>
      <c r="M245" s="60"/>
      <c r="N245" s="60"/>
      <c r="O245" s="60"/>
      <c r="P245" s="60"/>
      <c r="Q245" s="60"/>
      <c r="R245" s="60"/>
      <c r="S245" s="60"/>
      <c r="T245" s="60"/>
      <c r="U245" s="60"/>
      <c r="V245" s="60"/>
      <c r="W245" s="60"/>
      <c r="X245" s="60"/>
      <c r="Y245" s="60"/>
      <c r="Z245" s="60"/>
    </row>
    <row r="246" spans="1:26">
      <c r="A246" s="60"/>
      <c r="B246" s="172"/>
      <c r="C246" s="172"/>
      <c r="D246" s="60"/>
      <c r="E246" s="60"/>
      <c r="F246" s="60"/>
      <c r="G246" s="60"/>
      <c r="H246" s="60"/>
      <c r="I246" s="60"/>
      <c r="J246" s="60"/>
      <c r="K246" s="60"/>
      <c r="L246" s="60"/>
      <c r="M246" s="60"/>
      <c r="N246" s="60"/>
      <c r="O246" s="60"/>
      <c r="P246" s="60"/>
      <c r="Q246" s="60"/>
      <c r="R246" s="60"/>
      <c r="S246" s="60"/>
      <c r="T246" s="60"/>
      <c r="U246" s="60"/>
      <c r="V246" s="60"/>
      <c r="W246" s="60"/>
      <c r="X246" s="60"/>
      <c r="Y246" s="60"/>
      <c r="Z246" s="60"/>
    </row>
    <row r="247" spans="1:26">
      <c r="A247" s="60"/>
      <c r="B247" s="172"/>
      <c r="C247" s="172"/>
      <c r="D247" s="60"/>
      <c r="E247" s="60"/>
      <c r="F247" s="60"/>
      <c r="G247" s="60"/>
      <c r="H247" s="60"/>
      <c r="I247" s="60"/>
      <c r="J247" s="60"/>
      <c r="K247" s="60"/>
      <c r="L247" s="60"/>
      <c r="M247" s="60"/>
      <c r="N247" s="60"/>
      <c r="O247" s="60"/>
      <c r="P247" s="60"/>
      <c r="Q247" s="60"/>
      <c r="R247" s="60"/>
      <c r="S247" s="60"/>
      <c r="T247" s="60"/>
      <c r="U247" s="60"/>
      <c r="V247" s="60"/>
      <c r="W247" s="60"/>
      <c r="X247" s="60"/>
      <c r="Y247" s="60"/>
      <c r="Z247" s="60"/>
    </row>
    <row r="248" spans="1:26">
      <c r="A248" s="60"/>
      <c r="B248" s="172"/>
      <c r="C248" s="172"/>
      <c r="D248" s="60"/>
      <c r="E248" s="60"/>
      <c r="F248" s="60"/>
      <c r="G248" s="60"/>
      <c r="H248" s="60"/>
      <c r="I248" s="60"/>
      <c r="J248" s="60"/>
      <c r="K248" s="60"/>
      <c r="L248" s="60"/>
      <c r="M248" s="60"/>
      <c r="N248" s="60"/>
      <c r="O248" s="60"/>
      <c r="P248" s="60"/>
      <c r="Q248" s="60"/>
      <c r="R248" s="60"/>
      <c r="S248" s="60"/>
      <c r="T248" s="60"/>
      <c r="U248" s="60"/>
      <c r="V248" s="60"/>
      <c r="W248" s="60"/>
      <c r="X248" s="60"/>
      <c r="Y248" s="60"/>
      <c r="Z248" s="60"/>
    </row>
    <row r="249" spans="1:26">
      <c r="A249" s="60"/>
      <c r="B249" s="172"/>
      <c r="C249" s="172"/>
      <c r="D249" s="60"/>
      <c r="E249" s="60"/>
      <c r="F249" s="60"/>
      <c r="G249" s="60"/>
      <c r="H249" s="60"/>
      <c r="I249" s="60"/>
      <c r="J249" s="60"/>
      <c r="K249" s="60"/>
      <c r="L249" s="60"/>
      <c r="M249" s="60"/>
      <c r="N249" s="60"/>
      <c r="O249" s="60"/>
      <c r="P249" s="60"/>
      <c r="Q249" s="60"/>
      <c r="R249" s="60"/>
      <c r="S249" s="60"/>
      <c r="T249" s="60"/>
      <c r="U249" s="60"/>
      <c r="V249" s="60"/>
      <c r="W249" s="60"/>
      <c r="X249" s="60"/>
      <c r="Y249" s="60"/>
      <c r="Z249" s="60"/>
    </row>
    <row r="250" spans="1:26">
      <c r="A250" s="60"/>
      <c r="B250" s="172"/>
      <c r="C250" s="172"/>
      <c r="D250" s="60"/>
      <c r="E250" s="60"/>
      <c r="F250" s="60"/>
      <c r="G250" s="60"/>
      <c r="H250" s="60"/>
      <c r="I250" s="60"/>
      <c r="J250" s="60"/>
      <c r="K250" s="60"/>
      <c r="L250" s="60"/>
      <c r="M250" s="60"/>
      <c r="N250" s="60"/>
      <c r="O250" s="60"/>
      <c r="P250" s="60"/>
      <c r="Q250" s="60"/>
      <c r="R250" s="60"/>
      <c r="S250" s="60"/>
      <c r="T250" s="60"/>
      <c r="U250" s="60"/>
      <c r="V250" s="60"/>
      <c r="W250" s="60"/>
      <c r="X250" s="60"/>
      <c r="Y250" s="60"/>
      <c r="Z250" s="60"/>
    </row>
    <row r="251" spans="1:26">
      <c r="A251" s="60"/>
      <c r="B251" s="172"/>
      <c r="C251" s="172"/>
      <c r="D251" s="60"/>
      <c r="E251" s="60"/>
      <c r="F251" s="60"/>
      <c r="G251" s="60"/>
      <c r="H251" s="60"/>
      <c r="I251" s="60"/>
      <c r="J251" s="60"/>
      <c r="K251" s="60"/>
      <c r="L251" s="60"/>
      <c r="M251" s="60"/>
      <c r="N251" s="60"/>
      <c r="O251" s="60"/>
      <c r="P251" s="60"/>
      <c r="Q251" s="60"/>
      <c r="R251" s="60"/>
      <c r="S251" s="60"/>
      <c r="T251" s="60"/>
      <c r="U251" s="60"/>
      <c r="V251" s="60"/>
      <c r="W251" s="60"/>
      <c r="X251" s="60"/>
      <c r="Y251" s="60"/>
      <c r="Z251" s="60"/>
    </row>
    <row r="252" spans="1:26">
      <c r="A252" s="60"/>
      <c r="B252" s="172"/>
      <c r="C252" s="172"/>
      <c r="D252" s="60"/>
      <c r="E252" s="60"/>
      <c r="F252" s="60"/>
      <c r="G252" s="60"/>
      <c r="H252" s="60"/>
      <c r="I252" s="60"/>
      <c r="J252" s="60"/>
      <c r="K252" s="60"/>
      <c r="L252" s="60"/>
      <c r="M252" s="60"/>
      <c r="N252" s="60"/>
      <c r="O252" s="60"/>
      <c r="P252" s="60"/>
      <c r="Q252" s="60"/>
      <c r="R252" s="60"/>
      <c r="S252" s="60"/>
      <c r="T252" s="60"/>
      <c r="U252" s="60"/>
      <c r="V252" s="60"/>
      <c r="W252" s="60"/>
      <c r="X252" s="60"/>
      <c r="Y252" s="60"/>
      <c r="Z252" s="60"/>
    </row>
    <row r="253" spans="1:26">
      <c r="A253" s="60"/>
      <c r="B253" s="172"/>
      <c r="C253" s="172"/>
      <c r="D253" s="60"/>
      <c r="E253" s="60"/>
      <c r="F253" s="60"/>
      <c r="G253" s="60"/>
      <c r="H253" s="60"/>
      <c r="I253" s="60"/>
      <c r="J253" s="60"/>
      <c r="K253" s="60"/>
      <c r="L253" s="60"/>
      <c r="M253" s="60"/>
      <c r="N253" s="60"/>
      <c r="O253" s="60"/>
      <c r="P253" s="60"/>
      <c r="Q253" s="60"/>
      <c r="R253" s="60"/>
      <c r="S253" s="60"/>
      <c r="T253" s="60"/>
      <c r="U253" s="60"/>
      <c r="V253" s="60"/>
      <c r="W253" s="60"/>
      <c r="X253" s="60"/>
      <c r="Y253" s="60"/>
      <c r="Z253" s="60"/>
    </row>
    <row r="254" spans="1:26">
      <c r="A254" s="60"/>
      <c r="B254" s="172"/>
      <c r="C254" s="172"/>
      <c r="D254" s="60"/>
      <c r="E254" s="60"/>
      <c r="F254" s="60"/>
      <c r="G254" s="60"/>
      <c r="H254" s="60"/>
      <c r="I254" s="60"/>
      <c r="J254" s="60"/>
      <c r="K254" s="60"/>
      <c r="L254" s="60"/>
      <c r="M254" s="60"/>
      <c r="N254" s="60"/>
      <c r="O254" s="60"/>
      <c r="P254" s="60"/>
      <c r="Q254" s="60"/>
      <c r="R254" s="60"/>
      <c r="S254" s="60"/>
      <c r="T254" s="60"/>
      <c r="U254" s="60"/>
      <c r="V254" s="60"/>
      <c r="W254" s="60"/>
      <c r="X254" s="60"/>
      <c r="Y254" s="60"/>
      <c r="Z254" s="60"/>
    </row>
    <row r="255" spans="1:26">
      <c r="A255" s="60"/>
      <c r="B255" s="172"/>
      <c r="C255" s="172"/>
      <c r="D255" s="60"/>
      <c r="E255" s="60"/>
      <c r="F255" s="60"/>
      <c r="G255" s="60"/>
      <c r="H255" s="60"/>
      <c r="I255" s="60"/>
      <c r="J255" s="60"/>
      <c r="K255" s="60"/>
      <c r="L255" s="60"/>
      <c r="M255" s="60"/>
      <c r="N255" s="60"/>
      <c r="O255" s="60"/>
      <c r="P255" s="60"/>
      <c r="Q255" s="60"/>
      <c r="R255" s="60"/>
      <c r="S255" s="60"/>
      <c r="T255" s="60"/>
      <c r="U255" s="60"/>
      <c r="V255" s="60"/>
      <c r="W255" s="60"/>
      <c r="X255" s="60"/>
      <c r="Y255" s="60"/>
      <c r="Z255" s="60"/>
    </row>
    <row r="256" spans="1:26">
      <c r="A256" s="60"/>
      <c r="B256" s="172"/>
      <c r="C256" s="172"/>
      <c r="D256" s="60"/>
      <c r="E256" s="60"/>
      <c r="F256" s="60"/>
      <c r="G256" s="60"/>
      <c r="H256" s="60"/>
      <c r="I256" s="60"/>
      <c r="J256" s="60"/>
      <c r="K256" s="60"/>
      <c r="L256" s="60"/>
      <c r="M256" s="60"/>
      <c r="N256" s="60"/>
      <c r="O256" s="60"/>
      <c r="P256" s="60"/>
      <c r="Q256" s="60"/>
      <c r="R256" s="60"/>
      <c r="S256" s="60"/>
      <c r="T256" s="60"/>
      <c r="U256" s="60"/>
      <c r="V256" s="60"/>
      <c r="W256" s="60"/>
      <c r="X256" s="60"/>
      <c r="Y256" s="60"/>
      <c r="Z256" s="60"/>
    </row>
    <row r="257" spans="1:26">
      <c r="A257" s="60"/>
      <c r="B257" s="172"/>
      <c r="C257" s="172"/>
      <c r="D257" s="60"/>
      <c r="E257" s="60"/>
      <c r="F257" s="60"/>
      <c r="G257" s="60"/>
      <c r="H257" s="60"/>
      <c r="I257" s="60"/>
      <c r="J257" s="60"/>
      <c r="K257" s="60"/>
      <c r="L257" s="60"/>
      <c r="M257" s="60"/>
      <c r="N257" s="60"/>
      <c r="O257" s="60"/>
      <c r="P257" s="60"/>
      <c r="Q257" s="60"/>
      <c r="R257" s="60"/>
      <c r="S257" s="60"/>
      <c r="T257" s="60"/>
      <c r="U257" s="60"/>
      <c r="V257" s="60"/>
      <c r="W257" s="60"/>
      <c r="X257" s="60"/>
      <c r="Y257" s="60"/>
      <c r="Z257" s="60"/>
    </row>
    <row r="258" spans="1:26">
      <c r="A258" s="60"/>
      <c r="B258" s="172"/>
      <c r="C258" s="172"/>
      <c r="D258" s="60"/>
      <c r="E258" s="60"/>
      <c r="F258" s="60"/>
      <c r="G258" s="60"/>
      <c r="H258" s="60"/>
      <c r="I258" s="60"/>
      <c r="J258" s="60"/>
      <c r="K258" s="60"/>
      <c r="L258" s="60"/>
      <c r="M258" s="60"/>
      <c r="N258" s="60"/>
      <c r="O258" s="60"/>
      <c r="P258" s="60"/>
      <c r="Q258" s="60"/>
      <c r="R258" s="60"/>
      <c r="S258" s="60"/>
      <c r="T258" s="60"/>
      <c r="U258" s="60"/>
      <c r="V258" s="60"/>
      <c r="W258" s="60"/>
      <c r="X258" s="60"/>
      <c r="Y258" s="60"/>
      <c r="Z258" s="60"/>
    </row>
    <row r="259" spans="1:26">
      <c r="A259" s="60"/>
      <c r="B259" s="172"/>
      <c r="C259" s="172"/>
      <c r="D259" s="60"/>
      <c r="E259" s="60"/>
      <c r="F259" s="60"/>
      <c r="G259" s="60"/>
      <c r="H259" s="60"/>
      <c r="I259" s="60"/>
      <c r="J259" s="60"/>
      <c r="K259" s="60"/>
      <c r="L259" s="60"/>
      <c r="M259" s="60"/>
      <c r="N259" s="60"/>
      <c r="O259" s="60"/>
      <c r="P259" s="60"/>
      <c r="Q259" s="60"/>
      <c r="R259" s="60"/>
      <c r="S259" s="60"/>
      <c r="T259" s="60"/>
      <c r="U259" s="60"/>
      <c r="V259" s="60"/>
      <c r="W259" s="60"/>
      <c r="X259" s="60"/>
      <c r="Y259" s="60"/>
      <c r="Z259" s="60"/>
    </row>
    <row r="260" spans="1:26">
      <c r="A260" s="60"/>
      <c r="B260" s="172"/>
      <c r="C260" s="172"/>
      <c r="D260" s="60"/>
      <c r="E260" s="60"/>
      <c r="F260" s="60"/>
      <c r="G260" s="60"/>
      <c r="H260" s="60"/>
      <c r="I260" s="60"/>
      <c r="J260" s="60"/>
      <c r="K260" s="60"/>
      <c r="L260" s="60"/>
      <c r="M260" s="60"/>
      <c r="N260" s="60"/>
      <c r="O260" s="60"/>
      <c r="P260" s="60"/>
      <c r="Q260" s="60"/>
      <c r="R260" s="60"/>
      <c r="S260" s="60"/>
      <c r="T260" s="60"/>
      <c r="U260" s="60"/>
      <c r="V260" s="60"/>
      <c r="W260" s="60"/>
      <c r="X260" s="60"/>
      <c r="Y260" s="60"/>
      <c r="Z260" s="60"/>
    </row>
    <row r="261" spans="1:26">
      <c r="A261" s="60"/>
      <c r="B261" s="172"/>
      <c r="C261" s="172"/>
      <c r="D261" s="60"/>
      <c r="E261" s="60"/>
      <c r="F261" s="60"/>
      <c r="G261" s="60"/>
      <c r="H261" s="60"/>
      <c r="I261" s="60"/>
      <c r="J261" s="60"/>
      <c r="K261" s="60"/>
      <c r="L261" s="60"/>
      <c r="M261" s="60"/>
      <c r="N261" s="60"/>
      <c r="O261" s="60"/>
      <c r="P261" s="60"/>
      <c r="Q261" s="60"/>
      <c r="R261" s="60"/>
      <c r="S261" s="60"/>
      <c r="T261" s="60"/>
      <c r="U261" s="60"/>
      <c r="V261" s="60"/>
      <c r="W261" s="60"/>
      <c r="X261" s="60"/>
      <c r="Y261" s="60"/>
      <c r="Z261" s="60"/>
    </row>
    <row r="262" spans="1:26">
      <c r="A262" s="60"/>
      <c r="B262" s="172"/>
      <c r="C262" s="172"/>
      <c r="D262" s="60"/>
      <c r="E262" s="60"/>
      <c r="F262" s="60"/>
      <c r="G262" s="60"/>
      <c r="H262" s="60"/>
      <c r="I262" s="60"/>
      <c r="J262" s="60"/>
      <c r="K262" s="60"/>
      <c r="L262" s="60"/>
      <c r="M262" s="60"/>
      <c r="N262" s="60"/>
      <c r="O262" s="60"/>
      <c r="P262" s="60"/>
      <c r="Q262" s="60"/>
      <c r="R262" s="60"/>
      <c r="S262" s="60"/>
      <c r="T262" s="60"/>
      <c r="U262" s="60"/>
      <c r="V262" s="60"/>
      <c r="W262" s="60"/>
      <c r="X262" s="60"/>
      <c r="Y262" s="60"/>
      <c r="Z262" s="60"/>
    </row>
    <row r="263" spans="1:26">
      <c r="A263" s="60"/>
      <c r="B263" s="172"/>
      <c r="C263" s="172"/>
      <c r="D263" s="60"/>
      <c r="E263" s="60"/>
      <c r="F263" s="60"/>
      <c r="G263" s="60"/>
      <c r="H263" s="60"/>
      <c r="I263" s="60"/>
      <c r="J263" s="60"/>
      <c r="K263" s="60"/>
      <c r="L263" s="60"/>
      <c r="M263" s="60"/>
      <c r="N263" s="60"/>
      <c r="O263" s="60"/>
      <c r="P263" s="60"/>
      <c r="Q263" s="60"/>
      <c r="R263" s="60"/>
      <c r="S263" s="60"/>
      <c r="T263" s="60"/>
      <c r="U263" s="60"/>
      <c r="V263" s="60"/>
      <c r="W263" s="60"/>
      <c r="X263" s="60"/>
      <c r="Y263" s="60"/>
      <c r="Z263" s="60"/>
    </row>
    <row r="264" spans="1:26">
      <c r="A264" s="60"/>
      <c r="B264" s="172"/>
      <c r="C264" s="172"/>
      <c r="D264" s="60"/>
      <c r="E264" s="60"/>
      <c r="F264" s="60"/>
      <c r="G264" s="60"/>
      <c r="H264" s="60"/>
      <c r="I264" s="60"/>
      <c r="J264" s="60"/>
      <c r="K264" s="60"/>
      <c r="L264" s="60"/>
      <c r="M264" s="60"/>
      <c r="N264" s="60"/>
      <c r="O264" s="60"/>
      <c r="P264" s="60"/>
      <c r="Q264" s="60"/>
      <c r="R264" s="60"/>
      <c r="S264" s="60"/>
      <c r="T264" s="60"/>
      <c r="U264" s="60"/>
      <c r="V264" s="60"/>
      <c r="W264" s="60"/>
      <c r="X264" s="60"/>
      <c r="Y264" s="60"/>
      <c r="Z264" s="60"/>
    </row>
    <row r="265" spans="1:26">
      <c r="A265" s="60"/>
      <c r="B265" s="172"/>
      <c r="C265" s="172"/>
      <c r="D265" s="60"/>
      <c r="E265" s="60"/>
      <c r="F265" s="60"/>
      <c r="G265" s="60"/>
      <c r="H265" s="60"/>
      <c r="I265" s="60"/>
      <c r="J265" s="60"/>
      <c r="K265" s="60"/>
      <c r="L265" s="60"/>
      <c r="M265" s="60"/>
      <c r="N265" s="60"/>
      <c r="O265" s="60"/>
      <c r="P265" s="60"/>
      <c r="Q265" s="60"/>
      <c r="R265" s="60"/>
      <c r="S265" s="60"/>
      <c r="T265" s="60"/>
      <c r="U265" s="60"/>
      <c r="V265" s="60"/>
      <c r="W265" s="60"/>
      <c r="X265" s="60"/>
      <c r="Y265" s="60"/>
      <c r="Z265" s="60"/>
    </row>
    <row r="266" spans="1:26">
      <c r="A266" s="60"/>
      <c r="B266" s="172"/>
      <c r="C266" s="172"/>
      <c r="D266" s="60"/>
      <c r="E266" s="60"/>
      <c r="F266" s="60"/>
      <c r="G266" s="60"/>
      <c r="H266" s="60"/>
      <c r="I266" s="60"/>
      <c r="J266" s="60"/>
      <c r="K266" s="60"/>
      <c r="L266" s="60"/>
      <c r="M266" s="60"/>
      <c r="N266" s="60"/>
      <c r="O266" s="60"/>
      <c r="P266" s="60"/>
      <c r="Q266" s="60"/>
      <c r="R266" s="60"/>
      <c r="S266" s="60"/>
      <c r="T266" s="60"/>
      <c r="U266" s="60"/>
      <c r="V266" s="60"/>
      <c r="W266" s="60"/>
      <c r="X266" s="60"/>
      <c r="Y266" s="60"/>
      <c r="Z266" s="60"/>
    </row>
    <row r="267" spans="1:26">
      <c r="A267" s="60"/>
      <c r="B267" s="172"/>
      <c r="C267" s="172"/>
      <c r="D267" s="60"/>
      <c r="E267" s="60"/>
      <c r="F267" s="60"/>
      <c r="G267" s="60"/>
      <c r="H267" s="60"/>
      <c r="I267" s="60"/>
      <c r="J267" s="60"/>
      <c r="K267" s="60"/>
      <c r="L267" s="60"/>
      <c r="M267" s="60"/>
      <c r="N267" s="60"/>
      <c r="O267" s="60"/>
      <c r="P267" s="60"/>
      <c r="Q267" s="60"/>
      <c r="R267" s="60"/>
      <c r="S267" s="60"/>
      <c r="T267" s="60"/>
      <c r="U267" s="60"/>
      <c r="V267" s="60"/>
      <c r="W267" s="60"/>
      <c r="X267" s="60"/>
      <c r="Y267" s="60"/>
      <c r="Z267" s="60"/>
    </row>
    <row r="268" spans="1:26">
      <c r="A268" s="60"/>
      <c r="B268" s="172"/>
      <c r="C268" s="172"/>
      <c r="D268" s="60"/>
      <c r="E268" s="60"/>
      <c r="F268" s="60"/>
      <c r="G268" s="60"/>
      <c r="H268" s="60"/>
      <c r="I268" s="60"/>
      <c r="J268" s="60"/>
      <c r="K268" s="60"/>
      <c r="L268" s="60"/>
      <c r="M268" s="60"/>
      <c r="N268" s="60"/>
      <c r="O268" s="60"/>
      <c r="P268" s="60"/>
      <c r="Q268" s="60"/>
      <c r="R268" s="60"/>
      <c r="S268" s="60"/>
      <c r="T268" s="60"/>
      <c r="U268" s="60"/>
      <c r="V268" s="60"/>
      <c r="W268" s="60"/>
      <c r="X268" s="60"/>
      <c r="Y268" s="60"/>
      <c r="Z268" s="60"/>
    </row>
    <row r="269" spans="1:26">
      <c r="A269" s="60"/>
      <c r="B269" s="172"/>
      <c r="C269" s="172"/>
      <c r="D269" s="60"/>
      <c r="E269" s="60"/>
      <c r="F269" s="60"/>
      <c r="G269" s="60"/>
      <c r="H269" s="60"/>
      <c r="I269" s="60"/>
      <c r="J269" s="60"/>
      <c r="K269" s="60"/>
      <c r="L269" s="60"/>
      <c r="M269" s="60"/>
      <c r="N269" s="60"/>
      <c r="O269" s="60"/>
      <c r="P269" s="60"/>
      <c r="Q269" s="60"/>
      <c r="R269" s="60"/>
      <c r="S269" s="60"/>
      <c r="T269" s="60"/>
      <c r="U269" s="60"/>
      <c r="V269" s="60"/>
      <c r="W269" s="60"/>
      <c r="X269" s="60"/>
      <c r="Y269" s="60"/>
      <c r="Z269" s="60"/>
    </row>
    <row r="270" spans="1:26">
      <c r="A270" s="60"/>
      <c r="B270" s="172"/>
      <c r="C270" s="172"/>
      <c r="D270" s="60"/>
      <c r="E270" s="60"/>
      <c r="F270" s="60"/>
      <c r="G270" s="60"/>
      <c r="H270" s="60"/>
      <c r="I270" s="60"/>
      <c r="J270" s="60"/>
      <c r="K270" s="60"/>
      <c r="L270" s="60"/>
      <c r="M270" s="60"/>
      <c r="N270" s="60"/>
      <c r="O270" s="60"/>
      <c r="P270" s="60"/>
      <c r="Q270" s="60"/>
      <c r="R270" s="60"/>
      <c r="S270" s="60"/>
      <c r="T270" s="60"/>
      <c r="U270" s="60"/>
      <c r="V270" s="60"/>
      <c r="W270" s="60"/>
      <c r="X270" s="60"/>
      <c r="Y270" s="60"/>
      <c r="Z270" s="60"/>
    </row>
    <row r="271" spans="1:26">
      <c r="A271" s="60"/>
      <c r="B271" s="172"/>
      <c r="C271" s="172"/>
      <c r="D271" s="60"/>
      <c r="E271" s="60"/>
      <c r="F271" s="60"/>
      <c r="G271" s="60"/>
      <c r="H271" s="60"/>
      <c r="I271" s="60"/>
      <c r="J271" s="60"/>
      <c r="K271" s="60"/>
      <c r="L271" s="60"/>
      <c r="M271" s="60"/>
      <c r="N271" s="60"/>
      <c r="O271" s="60"/>
      <c r="P271" s="60"/>
      <c r="Q271" s="60"/>
      <c r="R271" s="60"/>
      <c r="S271" s="60"/>
      <c r="T271" s="60"/>
      <c r="U271" s="60"/>
      <c r="V271" s="60"/>
      <c r="W271" s="60"/>
      <c r="X271" s="60"/>
      <c r="Y271" s="60"/>
      <c r="Z271" s="60"/>
    </row>
    <row r="272" spans="1:26">
      <c r="A272" s="60"/>
      <c r="B272" s="172"/>
      <c r="C272" s="172"/>
      <c r="D272" s="60"/>
      <c r="E272" s="60"/>
      <c r="F272" s="60"/>
      <c r="G272" s="60"/>
      <c r="H272" s="60"/>
      <c r="I272" s="60"/>
      <c r="J272" s="60"/>
      <c r="K272" s="60"/>
      <c r="L272" s="60"/>
      <c r="M272" s="60"/>
      <c r="N272" s="60"/>
      <c r="O272" s="60"/>
      <c r="P272" s="60"/>
      <c r="Q272" s="60"/>
      <c r="R272" s="60"/>
      <c r="S272" s="60"/>
      <c r="T272" s="60"/>
      <c r="U272" s="60"/>
      <c r="V272" s="60"/>
      <c r="W272" s="60"/>
      <c r="X272" s="60"/>
      <c r="Y272" s="60"/>
      <c r="Z272" s="60"/>
    </row>
    <row r="273" spans="1:26">
      <c r="A273" s="60"/>
      <c r="B273" s="172"/>
      <c r="C273" s="172"/>
      <c r="D273" s="60"/>
      <c r="E273" s="60"/>
      <c r="F273" s="60"/>
      <c r="G273" s="60"/>
      <c r="H273" s="60"/>
      <c r="I273" s="60"/>
      <c r="J273" s="60"/>
      <c r="K273" s="60"/>
      <c r="L273" s="60"/>
      <c r="M273" s="60"/>
      <c r="N273" s="60"/>
      <c r="O273" s="60"/>
      <c r="P273" s="60"/>
      <c r="Q273" s="60"/>
      <c r="R273" s="60"/>
      <c r="S273" s="60"/>
      <c r="T273" s="60"/>
      <c r="U273" s="60"/>
      <c r="V273" s="60"/>
      <c r="W273" s="60"/>
      <c r="X273" s="60"/>
      <c r="Y273" s="60"/>
      <c r="Z273" s="60"/>
    </row>
    <row r="274" spans="1:26">
      <c r="A274" s="60"/>
      <c r="B274" s="172"/>
      <c r="C274" s="172"/>
      <c r="D274" s="60"/>
      <c r="E274" s="60"/>
      <c r="F274" s="60"/>
      <c r="G274" s="60"/>
      <c r="H274" s="60"/>
      <c r="I274" s="60"/>
      <c r="J274" s="60"/>
      <c r="K274" s="60"/>
      <c r="L274" s="60"/>
      <c r="M274" s="60"/>
      <c r="N274" s="60"/>
      <c r="O274" s="60"/>
      <c r="P274" s="60"/>
      <c r="Q274" s="60"/>
      <c r="R274" s="60"/>
      <c r="S274" s="60"/>
      <c r="T274" s="60"/>
      <c r="U274" s="60"/>
      <c r="V274" s="60"/>
      <c r="W274" s="60"/>
      <c r="X274" s="60"/>
      <c r="Y274" s="60"/>
      <c r="Z274" s="60"/>
    </row>
    <row r="275" spans="1:26">
      <c r="A275" s="60"/>
      <c r="B275" s="172"/>
      <c r="C275" s="172"/>
      <c r="D275" s="60"/>
      <c r="E275" s="60"/>
      <c r="F275" s="60"/>
      <c r="G275" s="60"/>
      <c r="H275" s="60"/>
      <c r="I275" s="60"/>
      <c r="J275" s="60"/>
      <c r="K275" s="60"/>
      <c r="L275" s="60"/>
      <c r="M275" s="60"/>
      <c r="N275" s="60"/>
      <c r="O275" s="60"/>
      <c r="P275" s="60"/>
      <c r="Q275" s="60"/>
      <c r="R275" s="60"/>
      <c r="S275" s="60"/>
      <c r="T275" s="60"/>
      <c r="U275" s="60"/>
      <c r="V275" s="60"/>
      <c r="W275" s="60"/>
      <c r="X275" s="60"/>
      <c r="Y275" s="60"/>
      <c r="Z275" s="60"/>
    </row>
    <row r="276" spans="1:26">
      <c r="A276" s="60"/>
      <c r="B276" s="172"/>
      <c r="C276" s="172"/>
      <c r="D276" s="60"/>
      <c r="E276" s="60"/>
      <c r="F276" s="60"/>
      <c r="G276" s="60"/>
      <c r="H276" s="60"/>
      <c r="I276" s="60"/>
      <c r="J276" s="60"/>
      <c r="K276" s="60"/>
      <c r="L276" s="60"/>
      <c r="M276" s="60"/>
      <c r="N276" s="60"/>
      <c r="O276" s="60"/>
      <c r="P276" s="60"/>
      <c r="Q276" s="60"/>
      <c r="R276" s="60"/>
      <c r="S276" s="60"/>
      <c r="T276" s="60"/>
      <c r="U276" s="60"/>
      <c r="V276" s="60"/>
      <c r="W276" s="60"/>
      <c r="X276" s="60"/>
      <c r="Y276" s="60"/>
      <c r="Z276" s="60"/>
    </row>
    <row r="277" spans="1:26">
      <c r="A277" s="60"/>
      <c r="B277" s="172"/>
      <c r="C277" s="172"/>
      <c r="D277" s="60"/>
      <c r="E277" s="60"/>
      <c r="F277" s="60"/>
      <c r="G277" s="60"/>
      <c r="H277" s="60"/>
      <c r="I277" s="60"/>
      <c r="J277" s="60"/>
      <c r="K277" s="60"/>
      <c r="L277" s="60"/>
      <c r="M277" s="60"/>
      <c r="N277" s="60"/>
      <c r="O277" s="60"/>
      <c r="P277" s="60"/>
      <c r="Q277" s="60"/>
      <c r="R277" s="60"/>
      <c r="S277" s="60"/>
      <c r="T277" s="60"/>
      <c r="U277" s="60"/>
      <c r="V277" s="60"/>
      <c r="W277" s="60"/>
      <c r="X277" s="60"/>
      <c r="Y277" s="60"/>
      <c r="Z277" s="60"/>
    </row>
    <row r="278" spans="1:26">
      <c r="A278" s="60"/>
      <c r="B278" s="172"/>
      <c r="C278" s="172"/>
      <c r="D278" s="60"/>
      <c r="E278" s="60"/>
      <c r="F278" s="60"/>
      <c r="G278" s="60"/>
      <c r="H278" s="60"/>
      <c r="I278" s="60"/>
      <c r="J278" s="60"/>
      <c r="K278" s="60"/>
      <c r="L278" s="60"/>
      <c r="M278" s="60"/>
      <c r="N278" s="60"/>
      <c r="O278" s="60"/>
      <c r="P278" s="60"/>
      <c r="Q278" s="60"/>
      <c r="R278" s="60"/>
      <c r="S278" s="60"/>
      <c r="T278" s="60"/>
      <c r="U278" s="60"/>
      <c r="V278" s="60"/>
      <c r="W278" s="60"/>
      <c r="X278" s="60"/>
      <c r="Y278" s="60"/>
      <c r="Z278" s="60"/>
    </row>
    <row r="279" spans="1:26">
      <c r="A279" s="60"/>
      <c r="B279" s="172"/>
      <c r="C279" s="172"/>
      <c r="D279" s="60"/>
      <c r="E279" s="60"/>
      <c r="F279" s="60"/>
      <c r="G279" s="60"/>
      <c r="H279" s="60"/>
      <c r="I279" s="60"/>
      <c r="J279" s="60"/>
      <c r="K279" s="60"/>
      <c r="L279" s="60"/>
      <c r="M279" s="60"/>
      <c r="N279" s="60"/>
      <c r="O279" s="60"/>
      <c r="P279" s="60"/>
      <c r="Q279" s="60"/>
      <c r="R279" s="60"/>
      <c r="S279" s="60"/>
      <c r="T279" s="60"/>
      <c r="U279" s="60"/>
      <c r="V279" s="60"/>
      <c r="W279" s="60"/>
      <c r="X279" s="60"/>
      <c r="Y279" s="60"/>
      <c r="Z279" s="60"/>
    </row>
    <row r="280" spans="1:26">
      <c r="A280" s="60"/>
      <c r="B280" s="172"/>
      <c r="C280" s="172"/>
      <c r="D280" s="60"/>
      <c r="E280" s="60"/>
      <c r="F280" s="60"/>
      <c r="G280" s="60"/>
      <c r="H280" s="60"/>
      <c r="I280" s="60"/>
      <c r="J280" s="60"/>
      <c r="K280" s="60"/>
      <c r="L280" s="60"/>
      <c r="M280" s="60"/>
      <c r="N280" s="60"/>
      <c r="O280" s="60"/>
      <c r="P280" s="60"/>
      <c r="Q280" s="60"/>
      <c r="R280" s="60"/>
      <c r="S280" s="60"/>
      <c r="T280" s="60"/>
      <c r="U280" s="60"/>
      <c r="V280" s="60"/>
      <c r="W280" s="60"/>
      <c r="X280" s="60"/>
      <c r="Y280" s="60"/>
      <c r="Z280" s="60"/>
    </row>
    <row r="281" spans="1:26">
      <c r="A281" s="60"/>
      <c r="B281" s="172"/>
      <c r="C281" s="172"/>
      <c r="D281" s="60"/>
      <c r="E281" s="60"/>
      <c r="F281" s="60"/>
      <c r="G281" s="60"/>
      <c r="H281" s="60"/>
      <c r="I281" s="60"/>
      <c r="J281" s="60"/>
      <c r="K281" s="60"/>
      <c r="L281" s="60"/>
      <c r="M281" s="60"/>
      <c r="N281" s="60"/>
      <c r="O281" s="60"/>
      <c r="P281" s="60"/>
      <c r="Q281" s="60"/>
      <c r="R281" s="60"/>
      <c r="S281" s="60"/>
      <c r="T281" s="60"/>
      <c r="U281" s="60"/>
      <c r="V281" s="60"/>
      <c r="W281" s="60"/>
      <c r="X281" s="60"/>
      <c r="Y281" s="60"/>
      <c r="Z281" s="60"/>
    </row>
    <row r="282" spans="1:26">
      <c r="A282" s="60"/>
      <c r="B282" s="172"/>
      <c r="C282" s="172"/>
      <c r="D282" s="60"/>
      <c r="E282" s="60"/>
      <c r="F282" s="60"/>
      <c r="G282" s="60"/>
      <c r="H282" s="60"/>
      <c r="I282" s="60"/>
      <c r="J282" s="60"/>
      <c r="K282" s="60"/>
      <c r="L282" s="60"/>
      <c r="M282" s="60"/>
      <c r="N282" s="60"/>
      <c r="O282" s="60"/>
      <c r="P282" s="60"/>
      <c r="Q282" s="60"/>
      <c r="R282" s="60"/>
      <c r="S282" s="60"/>
      <c r="T282" s="60"/>
      <c r="U282" s="60"/>
      <c r="V282" s="60"/>
      <c r="W282" s="60"/>
      <c r="X282" s="60"/>
      <c r="Y282" s="60"/>
      <c r="Z282" s="60"/>
    </row>
    <row r="283" spans="1:26">
      <c r="A283" s="60"/>
      <c r="B283" s="172"/>
      <c r="C283" s="172"/>
      <c r="D283" s="60"/>
      <c r="E283" s="60"/>
      <c r="F283" s="60"/>
      <c r="G283" s="60"/>
      <c r="H283" s="60"/>
      <c r="I283" s="60"/>
      <c r="J283" s="60"/>
      <c r="K283" s="60"/>
      <c r="L283" s="60"/>
      <c r="M283" s="60"/>
      <c r="N283" s="60"/>
      <c r="O283" s="60"/>
      <c r="P283" s="60"/>
      <c r="Q283" s="60"/>
      <c r="R283" s="60"/>
      <c r="S283" s="60"/>
      <c r="T283" s="60"/>
      <c r="U283" s="60"/>
      <c r="V283" s="60"/>
      <c r="W283" s="60"/>
      <c r="X283" s="60"/>
      <c r="Y283" s="60"/>
      <c r="Z283" s="60"/>
    </row>
    <row r="284" spans="1:26">
      <c r="A284" s="60"/>
      <c r="B284" s="172"/>
      <c r="C284" s="172"/>
      <c r="D284" s="60"/>
      <c r="E284" s="60"/>
      <c r="F284" s="60"/>
      <c r="G284" s="60"/>
      <c r="H284" s="60"/>
      <c r="I284" s="60"/>
      <c r="J284" s="60"/>
      <c r="K284" s="60"/>
      <c r="L284" s="60"/>
      <c r="M284" s="60"/>
      <c r="N284" s="60"/>
      <c r="O284" s="60"/>
      <c r="P284" s="60"/>
      <c r="Q284" s="60"/>
      <c r="R284" s="60"/>
      <c r="S284" s="60"/>
      <c r="T284" s="60"/>
      <c r="U284" s="60"/>
      <c r="V284" s="60"/>
      <c r="W284" s="60"/>
      <c r="X284" s="60"/>
      <c r="Y284" s="60"/>
      <c r="Z284" s="60"/>
    </row>
    <row r="285" spans="1:26">
      <c r="A285" s="60"/>
      <c r="B285" s="172"/>
      <c r="C285" s="172"/>
      <c r="D285" s="60"/>
      <c r="E285" s="60"/>
      <c r="F285" s="60"/>
      <c r="G285" s="60"/>
      <c r="H285" s="60"/>
      <c r="I285" s="60"/>
      <c r="J285" s="60"/>
      <c r="K285" s="60"/>
      <c r="L285" s="60"/>
      <c r="M285" s="60"/>
      <c r="N285" s="60"/>
      <c r="O285" s="60"/>
      <c r="P285" s="60"/>
      <c r="Q285" s="60"/>
      <c r="R285" s="60"/>
      <c r="S285" s="60"/>
      <c r="T285" s="60"/>
      <c r="U285" s="60"/>
      <c r="V285" s="60"/>
      <c r="W285" s="60"/>
      <c r="X285" s="60"/>
      <c r="Y285" s="60"/>
      <c r="Z285" s="60"/>
    </row>
    <row r="286" spans="1:26">
      <c r="A286" s="60"/>
      <c r="B286" s="172"/>
      <c r="C286" s="172"/>
      <c r="D286" s="60"/>
      <c r="E286" s="60"/>
      <c r="F286" s="60"/>
      <c r="G286" s="60"/>
      <c r="H286" s="60"/>
      <c r="I286" s="60"/>
      <c r="J286" s="60"/>
      <c r="K286" s="60"/>
      <c r="L286" s="60"/>
      <c r="M286" s="60"/>
      <c r="N286" s="60"/>
      <c r="O286" s="60"/>
      <c r="P286" s="60"/>
      <c r="Q286" s="60"/>
      <c r="R286" s="60"/>
      <c r="S286" s="60"/>
      <c r="T286" s="60"/>
      <c r="U286" s="60"/>
      <c r="V286" s="60"/>
      <c r="W286" s="60"/>
      <c r="X286" s="60"/>
      <c r="Y286" s="60"/>
      <c r="Z286" s="60"/>
    </row>
    <row r="287" spans="1:26">
      <c r="A287" s="60"/>
      <c r="B287" s="172"/>
      <c r="C287" s="172"/>
      <c r="D287" s="60"/>
      <c r="E287" s="60"/>
      <c r="F287" s="60"/>
      <c r="G287" s="60"/>
      <c r="H287" s="60"/>
      <c r="I287" s="60"/>
      <c r="J287" s="60"/>
      <c r="K287" s="60"/>
      <c r="L287" s="60"/>
      <c r="M287" s="60"/>
      <c r="N287" s="60"/>
      <c r="O287" s="60"/>
      <c r="P287" s="60"/>
      <c r="Q287" s="60"/>
      <c r="R287" s="60"/>
      <c r="S287" s="60"/>
      <c r="T287" s="60"/>
      <c r="U287" s="60"/>
      <c r="V287" s="60"/>
      <c r="W287" s="60"/>
      <c r="X287" s="60"/>
      <c r="Y287" s="60"/>
      <c r="Z287" s="60"/>
    </row>
    <row r="288" spans="1:26">
      <c r="A288" s="60"/>
      <c r="B288" s="172"/>
      <c r="C288" s="172"/>
      <c r="D288" s="60"/>
      <c r="E288" s="60"/>
      <c r="F288" s="60"/>
      <c r="G288" s="60"/>
      <c r="H288" s="60"/>
      <c r="I288" s="60"/>
      <c r="J288" s="60"/>
      <c r="K288" s="60"/>
      <c r="L288" s="60"/>
      <c r="M288" s="60"/>
      <c r="N288" s="60"/>
      <c r="O288" s="60"/>
      <c r="P288" s="60"/>
      <c r="Q288" s="60"/>
      <c r="R288" s="60"/>
      <c r="S288" s="60"/>
      <c r="T288" s="60"/>
      <c r="U288" s="60"/>
      <c r="V288" s="60"/>
      <c r="W288" s="60"/>
      <c r="X288" s="60"/>
      <c r="Y288" s="60"/>
      <c r="Z288" s="60"/>
    </row>
    <row r="289" spans="1:26">
      <c r="A289" s="60"/>
      <c r="B289" s="172"/>
      <c r="C289" s="172"/>
      <c r="D289" s="60"/>
      <c r="E289" s="60"/>
      <c r="F289" s="60"/>
      <c r="G289" s="60"/>
      <c r="H289" s="60"/>
      <c r="I289" s="60"/>
      <c r="J289" s="60"/>
      <c r="K289" s="60"/>
      <c r="L289" s="60"/>
      <c r="M289" s="60"/>
      <c r="N289" s="60"/>
      <c r="O289" s="60"/>
      <c r="P289" s="60"/>
      <c r="Q289" s="60"/>
      <c r="R289" s="60"/>
      <c r="S289" s="60"/>
      <c r="T289" s="60"/>
      <c r="U289" s="60"/>
      <c r="V289" s="60"/>
      <c r="W289" s="60"/>
      <c r="X289" s="60"/>
      <c r="Y289" s="60"/>
      <c r="Z289" s="60"/>
    </row>
    <row r="290" spans="1:26">
      <c r="A290" s="60"/>
      <c r="B290" s="172"/>
      <c r="C290" s="172"/>
      <c r="D290" s="60"/>
      <c r="E290" s="60"/>
      <c r="F290" s="60"/>
      <c r="G290" s="60"/>
      <c r="H290" s="60"/>
      <c r="I290" s="60"/>
      <c r="J290" s="60"/>
      <c r="K290" s="60"/>
      <c r="L290" s="60"/>
      <c r="M290" s="60"/>
      <c r="N290" s="60"/>
      <c r="O290" s="60"/>
      <c r="P290" s="60"/>
      <c r="Q290" s="60"/>
      <c r="R290" s="60"/>
      <c r="S290" s="60"/>
      <c r="T290" s="60"/>
      <c r="U290" s="60"/>
      <c r="V290" s="60"/>
      <c r="W290" s="60"/>
      <c r="X290" s="60"/>
      <c r="Y290" s="60"/>
      <c r="Z290" s="60"/>
    </row>
    <row r="291" spans="1:26">
      <c r="A291" s="60"/>
      <c r="B291" s="172"/>
      <c r="C291" s="172"/>
      <c r="D291" s="60"/>
      <c r="E291" s="60"/>
      <c r="F291" s="60"/>
      <c r="G291" s="60"/>
      <c r="H291" s="60"/>
      <c r="I291" s="60"/>
      <c r="J291" s="60"/>
      <c r="K291" s="60"/>
      <c r="L291" s="60"/>
      <c r="M291" s="60"/>
      <c r="N291" s="60"/>
      <c r="O291" s="60"/>
      <c r="P291" s="60"/>
      <c r="Q291" s="60"/>
      <c r="R291" s="60"/>
      <c r="S291" s="60"/>
      <c r="T291" s="60"/>
      <c r="U291" s="60"/>
      <c r="V291" s="60"/>
      <c r="W291" s="60"/>
      <c r="X291" s="60"/>
      <c r="Y291" s="60"/>
      <c r="Z291" s="60"/>
    </row>
    <row r="292" spans="1:26">
      <c r="A292" s="60"/>
      <c r="B292" s="172"/>
      <c r="C292" s="172"/>
      <c r="D292" s="60"/>
      <c r="E292" s="60"/>
      <c r="F292" s="60"/>
      <c r="G292" s="60"/>
      <c r="H292" s="60"/>
      <c r="I292" s="60"/>
      <c r="J292" s="60"/>
      <c r="K292" s="60"/>
      <c r="L292" s="60"/>
      <c r="M292" s="60"/>
      <c r="N292" s="60"/>
      <c r="O292" s="60"/>
      <c r="P292" s="60"/>
      <c r="Q292" s="60"/>
      <c r="R292" s="60"/>
      <c r="S292" s="60"/>
      <c r="T292" s="60"/>
      <c r="U292" s="60"/>
      <c r="V292" s="60"/>
      <c r="W292" s="60"/>
      <c r="X292" s="60"/>
      <c r="Y292" s="60"/>
      <c r="Z292" s="60"/>
    </row>
    <row r="293" spans="1:26">
      <c r="A293" s="60"/>
      <c r="B293" s="172"/>
      <c r="C293" s="172"/>
      <c r="D293" s="60"/>
      <c r="E293" s="60"/>
      <c r="F293" s="60"/>
      <c r="G293" s="60"/>
      <c r="H293" s="60"/>
      <c r="I293" s="60"/>
      <c r="J293" s="60"/>
      <c r="K293" s="60"/>
      <c r="L293" s="60"/>
      <c r="M293" s="60"/>
      <c r="N293" s="60"/>
      <c r="O293" s="60"/>
      <c r="P293" s="60"/>
      <c r="Q293" s="60"/>
      <c r="R293" s="60"/>
      <c r="S293" s="60"/>
      <c r="T293" s="60"/>
      <c r="U293" s="60"/>
      <c r="V293" s="60"/>
      <c r="W293" s="60"/>
      <c r="X293" s="60"/>
      <c r="Y293" s="60"/>
      <c r="Z293" s="60"/>
    </row>
    <row r="294" spans="1:26">
      <c r="A294" s="60"/>
      <c r="B294" s="172"/>
      <c r="C294" s="172"/>
      <c r="D294" s="60"/>
      <c r="E294" s="60"/>
      <c r="F294" s="60"/>
      <c r="G294" s="60"/>
      <c r="H294" s="60"/>
      <c r="I294" s="60"/>
      <c r="J294" s="60"/>
      <c r="K294" s="60"/>
      <c r="L294" s="60"/>
      <c r="M294" s="60"/>
      <c r="N294" s="60"/>
      <c r="O294" s="60"/>
      <c r="P294" s="60"/>
      <c r="Q294" s="60"/>
      <c r="R294" s="60"/>
      <c r="S294" s="60"/>
      <c r="T294" s="60"/>
      <c r="U294" s="60"/>
      <c r="V294" s="60"/>
      <c r="W294" s="60"/>
      <c r="X294" s="60"/>
      <c r="Y294" s="60"/>
      <c r="Z294" s="60"/>
    </row>
    <row r="295" spans="1:26">
      <c r="A295" s="60"/>
      <c r="B295" s="172"/>
      <c r="C295" s="172"/>
      <c r="D295" s="60"/>
      <c r="E295" s="60"/>
      <c r="F295" s="60"/>
      <c r="G295" s="60"/>
      <c r="H295" s="60"/>
      <c r="I295" s="60"/>
      <c r="J295" s="60"/>
      <c r="K295" s="60"/>
      <c r="L295" s="60"/>
      <c r="M295" s="60"/>
      <c r="N295" s="60"/>
      <c r="O295" s="60"/>
      <c r="P295" s="60"/>
      <c r="Q295" s="60"/>
      <c r="R295" s="60"/>
      <c r="S295" s="60"/>
      <c r="T295" s="60"/>
      <c r="U295" s="60"/>
      <c r="V295" s="60"/>
      <c r="W295" s="60"/>
      <c r="X295" s="60"/>
      <c r="Y295" s="60"/>
      <c r="Z295" s="60"/>
    </row>
    <row r="296" spans="1:26">
      <c r="A296" s="60"/>
      <c r="B296" s="172"/>
      <c r="C296" s="172"/>
      <c r="D296" s="60"/>
      <c r="E296" s="60"/>
      <c r="F296" s="60"/>
      <c r="G296" s="60"/>
      <c r="H296" s="60"/>
      <c r="I296" s="60"/>
      <c r="J296" s="60"/>
      <c r="K296" s="60"/>
      <c r="L296" s="60"/>
      <c r="M296" s="60"/>
      <c r="N296" s="60"/>
      <c r="O296" s="60"/>
      <c r="P296" s="60"/>
      <c r="Q296" s="60"/>
      <c r="R296" s="60"/>
      <c r="S296" s="60"/>
      <c r="T296" s="60"/>
      <c r="U296" s="60"/>
      <c r="V296" s="60"/>
      <c r="W296" s="60"/>
      <c r="X296" s="60"/>
      <c r="Y296" s="60"/>
      <c r="Z296" s="60"/>
    </row>
    <row r="297" spans="1:26">
      <c r="A297" s="60"/>
      <c r="B297" s="172"/>
      <c r="C297" s="172"/>
      <c r="D297" s="60"/>
      <c r="E297" s="60"/>
      <c r="F297" s="60"/>
      <c r="G297" s="60"/>
      <c r="H297" s="60"/>
      <c r="I297" s="60"/>
      <c r="J297" s="60"/>
      <c r="K297" s="60"/>
      <c r="L297" s="60"/>
      <c r="M297" s="60"/>
      <c r="N297" s="60"/>
      <c r="O297" s="60"/>
      <c r="P297" s="60"/>
      <c r="Q297" s="60"/>
      <c r="R297" s="60"/>
      <c r="S297" s="60"/>
      <c r="T297" s="60"/>
      <c r="U297" s="60"/>
      <c r="V297" s="60"/>
      <c r="W297" s="60"/>
      <c r="X297" s="60"/>
      <c r="Y297" s="60"/>
      <c r="Z297" s="60"/>
    </row>
    <row r="298" spans="1:26">
      <c r="A298" s="60"/>
      <c r="B298" s="172"/>
      <c r="C298" s="172"/>
      <c r="D298" s="60"/>
      <c r="E298" s="60"/>
      <c r="F298" s="60"/>
      <c r="G298" s="60"/>
      <c r="H298" s="60"/>
      <c r="I298" s="60"/>
      <c r="J298" s="60"/>
      <c r="K298" s="60"/>
      <c r="L298" s="60"/>
      <c r="M298" s="60"/>
      <c r="N298" s="60"/>
      <c r="O298" s="60"/>
      <c r="P298" s="60"/>
      <c r="Q298" s="60"/>
      <c r="R298" s="60"/>
      <c r="S298" s="60"/>
      <c r="T298" s="60"/>
      <c r="U298" s="60"/>
      <c r="V298" s="60"/>
      <c r="W298" s="60"/>
      <c r="X298" s="60"/>
      <c r="Y298" s="60"/>
      <c r="Z298" s="60"/>
    </row>
    <row r="299" spans="1:26">
      <c r="A299" s="60"/>
      <c r="B299" s="172"/>
      <c r="C299" s="172"/>
      <c r="D299" s="60"/>
      <c r="E299" s="60"/>
      <c r="F299" s="60"/>
      <c r="G299" s="60"/>
      <c r="H299" s="60"/>
      <c r="I299" s="60"/>
      <c r="J299" s="60"/>
      <c r="K299" s="60"/>
      <c r="L299" s="60"/>
      <c r="M299" s="60"/>
      <c r="N299" s="60"/>
      <c r="O299" s="60"/>
      <c r="P299" s="60"/>
      <c r="Q299" s="60"/>
      <c r="R299" s="60"/>
      <c r="S299" s="60"/>
      <c r="T299" s="60"/>
      <c r="U299" s="60"/>
      <c r="V299" s="60"/>
      <c r="W299" s="60"/>
      <c r="X299" s="60"/>
      <c r="Y299" s="60"/>
      <c r="Z299" s="60"/>
    </row>
    <row r="300" spans="1:26">
      <c r="A300" s="60"/>
      <c r="B300" s="172"/>
      <c r="C300" s="172"/>
      <c r="D300" s="60"/>
      <c r="E300" s="60"/>
      <c r="F300" s="60"/>
      <c r="G300" s="60"/>
      <c r="H300" s="60"/>
      <c r="I300" s="60"/>
      <c r="J300" s="60"/>
      <c r="K300" s="60"/>
      <c r="L300" s="60"/>
      <c r="M300" s="60"/>
      <c r="N300" s="60"/>
      <c r="O300" s="60"/>
      <c r="P300" s="60"/>
      <c r="Q300" s="60"/>
      <c r="R300" s="60"/>
      <c r="S300" s="60"/>
      <c r="T300" s="60"/>
      <c r="U300" s="60"/>
      <c r="V300" s="60"/>
      <c r="W300" s="60"/>
      <c r="X300" s="60"/>
      <c r="Y300" s="60"/>
      <c r="Z300" s="60"/>
    </row>
    <row r="301" spans="1:26">
      <c r="A301" s="60"/>
      <c r="B301" s="172"/>
      <c r="C301" s="172"/>
      <c r="D301" s="60"/>
      <c r="E301" s="60"/>
      <c r="F301" s="60"/>
      <c r="G301" s="60"/>
      <c r="H301" s="60"/>
      <c r="I301" s="60"/>
      <c r="J301" s="60"/>
      <c r="K301" s="60"/>
      <c r="L301" s="60"/>
      <c r="M301" s="60"/>
      <c r="N301" s="60"/>
      <c r="O301" s="60"/>
      <c r="P301" s="60"/>
      <c r="Q301" s="60"/>
      <c r="R301" s="60"/>
      <c r="S301" s="60"/>
      <c r="T301" s="60"/>
      <c r="U301" s="60"/>
      <c r="V301" s="60"/>
      <c r="W301" s="60"/>
      <c r="X301" s="60"/>
      <c r="Y301" s="60"/>
      <c r="Z301" s="60"/>
    </row>
    <row r="302" spans="1:26">
      <c r="A302" s="60"/>
      <c r="B302" s="172"/>
      <c r="C302" s="172"/>
      <c r="D302" s="60"/>
      <c r="E302" s="60"/>
      <c r="F302" s="60"/>
      <c r="G302" s="60"/>
      <c r="H302" s="60"/>
      <c r="I302" s="60"/>
      <c r="J302" s="60"/>
      <c r="K302" s="60"/>
      <c r="L302" s="60"/>
      <c r="M302" s="60"/>
      <c r="N302" s="60"/>
      <c r="O302" s="60"/>
      <c r="P302" s="60"/>
      <c r="Q302" s="60"/>
      <c r="R302" s="60"/>
      <c r="S302" s="60"/>
      <c r="T302" s="60"/>
      <c r="U302" s="60"/>
      <c r="V302" s="60"/>
      <c r="W302" s="60"/>
      <c r="X302" s="60"/>
      <c r="Y302" s="60"/>
      <c r="Z302" s="60"/>
    </row>
    <row r="303" spans="1:26">
      <c r="A303" s="58"/>
      <c r="B303" s="174"/>
      <c r="C303" s="174"/>
      <c r="D303" s="58"/>
      <c r="E303" s="58"/>
      <c r="F303" s="58"/>
      <c r="G303" s="58"/>
      <c r="H303" s="58"/>
      <c r="I303" s="58"/>
      <c r="J303" s="58"/>
      <c r="K303" s="58"/>
      <c r="L303" s="58"/>
      <c r="M303" s="58"/>
      <c r="N303" s="58"/>
      <c r="O303" s="58"/>
      <c r="P303" s="58"/>
      <c r="Q303" s="58"/>
      <c r="R303" s="58"/>
      <c r="S303" s="58"/>
      <c r="T303" s="58"/>
      <c r="U303" s="58"/>
      <c r="V303" s="58"/>
      <c r="W303" s="58"/>
      <c r="X303" s="58"/>
      <c r="Y303" s="58"/>
      <c r="Z303" s="58"/>
    </row>
    <row r="304" spans="1:26">
      <c r="A304" s="59"/>
      <c r="B304" s="175"/>
      <c r="C304" s="175"/>
      <c r="D304" s="59"/>
      <c r="E304" s="59"/>
      <c r="F304" s="59"/>
      <c r="G304" s="59"/>
      <c r="H304" s="59"/>
      <c r="I304" s="59"/>
      <c r="J304" s="59"/>
      <c r="K304" s="59"/>
      <c r="L304" s="59"/>
      <c r="M304" s="59"/>
      <c r="N304" s="59"/>
      <c r="O304" s="59"/>
      <c r="P304" s="59"/>
      <c r="Q304" s="59"/>
      <c r="R304" s="59"/>
      <c r="S304" s="59"/>
      <c r="T304" s="59"/>
      <c r="U304" s="59"/>
      <c r="V304" s="59"/>
      <c r="W304" s="59"/>
      <c r="X304" s="59"/>
      <c r="Y304" s="59"/>
      <c r="Z304" s="59"/>
    </row>
  </sheetData>
  <mergeCells count="6">
    <mergeCell ref="B30:C30"/>
    <mergeCell ref="B35:C35"/>
    <mergeCell ref="A1:G4"/>
    <mergeCell ref="B16:C16"/>
    <mergeCell ref="B18:C18"/>
    <mergeCell ref="B25:C25"/>
  </mergeCells>
  <phoneticPr fontId="15" type="noConversion"/>
  <hyperlinks>
    <hyperlink ref="B36" location="'25-28'!A3" display="EJERCIO 25" xr:uid="{6654555E-3FA4-43A0-A4D0-53F8ABFABD23}"/>
    <hyperlink ref="B37" location="'25-28'!A46" display="EJERCIO 26" xr:uid="{4741E22F-B006-4628-A88E-A6B5B4A504A0}"/>
    <hyperlink ref="B38" location="'25-28'!A105" display="EJERCIO 27" xr:uid="{329714A7-395B-4AF3-9988-0857C7F72D9C}"/>
    <hyperlink ref="B39" location="'25-28'!A150" display="EJERCIO 28" xr:uid="{10F09E27-B604-4077-B2CC-74EEC8C9B5EB}"/>
    <hyperlink ref="B40" location="'29-33'!A4" display="EJERCICIO 29" xr:uid="{8066E2B6-552C-46AF-808B-1AEA771238BA}"/>
    <hyperlink ref="C7" location="Formularios!A3" display="Formulario" xr:uid="{4CA32AB6-0F4C-46C6-B9B8-D1156D6F2E37}"/>
    <hyperlink ref="B18:C18" location="MILLIKAN!A2" display="MILLIKAN" xr:uid="{7EC82AAD-5934-499B-BFEA-568C69764AEE}"/>
    <hyperlink ref="B25:C25" location="PLANCK!A2" display="PLANCK" xr:uid="{1CABE8A6-E70B-4B48-9229-29715E3FF350}"/>
    <hyperlink ref="B30:C30" location="'EFECTO FOTOELÉCTRICO'!A2" display="EFECTO FOTOELÉCTRICO" xr:uid="{CC213A55-175E-41CF-A867-84406B3D151B}"/>
    <hyperlink ref="B35:C35" location="'25-28'!A2" display="Teroría Atómica de Bohr, teoría de Broglie" xr:uid="{C7EF019F-195D-4434-9F04-65648285C795}"/>
    <hyperlink ref="C6" location="Formularios!A1" display="FORMULARIOS" xr:uid="{07EDC206-7F50-4CF5-84DE-6CA7C05D3646}"/>
    <hyperlink ref="B6" location="ThomsonEj.!A2" display="Experimento de Thomson" xr:uid="{0DAF6C5D-93F2-436D-9B03-83ECDDF9E803}"/>
    <hyperlink ref="B7" location="ThomsonEj.!A3" display="EJERCICIO 1" xr:uid="{6DC65EAD-9A0F-4FCE-A8F0-10ECA9791231}"/>
    <hyperlink ref="B8" location="ThomsonEj.!A20" display="EJERCICIO 2" xr:uid="{D499546E-00E9-4415-9FA6-10B5303CBE67}"/>
    <hyperlink ref="B9" location="ThomsonEj.!A48" display="EJERCICIO 3" xr:uid="{783B64AB-34DD-498F-8681-A7E3885A526A}"/>
    <hyperlink ref="B10" location="ThomsonEj.!A79" display="EJERCICIO 4" xr:uid="{D377D5E0-AC59-430A-9244-46D9211A45CB}"/>
    <hyperlink ref="B11:C11" location="ThomsonEj.!A98" display="EJERCICIO 5" xr:uid="{F81E8A10-00CC-403A-8E78-4198F5AFBCAA}"/>
    <hyperlink ref="B12" location="ThomsonEj.!A133" display="EJERCICIO 6" xr:uid="{5A63578A-0065-4503-AC6B-07497F60CB39}"/>
    <hyperlink ref="B13" location="ThomsonEj.!A163" display="EJERCICIO 7" xr:uid="{9F4E416E-A228-43B5-B0EC-51F6B94588B6}"/>
    <hyperlink ref="B14" location="ThomsonEj.!A189" display="EJERCICIO 8" xr:uid="{DE0C33DA-1F2F-45CC-92F5-BEECCEEB25C0}"/>
    <hyperlink ref="B15" location="ThomsonEj.!A217" display="EJERCICIO 9" xr:uid="{E67F17F4-89FF-4AAF-9F9A-65D2B0F72E63}"/>
    <hyperlink ref="B45" location="'EFECTO FOTOELÉCTRICO'!A166" display="EJERCICIO 34" xr:uid="{8BDB5D12-55B4-4F14-A9CB-7C106AB14820}"/>
    <hyperlink ref="B44" location="'29-34'!A120" display="EJERCICIO 33" xr:uid="{2C06BEEA-137F-4772-8C7A-344B33B3D652}"/>
    <hyperlink ref="B43" location="'29-34'!A90" display="EJERCICIO 32" xr:uid="{19C425A1-21A1-4520-AFF2-491792FBDF92}"/>
    <hyperlink ref="B42" location="'29-34'!A67" display="EJERCICIO 31" xr:uid="{9611997C-6B12-4138-ACE0-093B28D6E6BF}"/>
    <hyperlink ref="B41" location="'29-34'!A34" display="EJERCICIO 30" xr:uid="{BF63CDF5-4D89-4024-95B8-D3FEEDCADF70}"/>
  </hyperlinks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EE6E18-A1A8-480F-AF43-460A02AEEAF6}">
  <dimension ref="A2:Q40"/>
  <sheetViews>
    <sheetView topLeftCell="A4" workbookViewId="0">
      <selection activeCell="A3" sqref="A3:G4"/>
    </sheetView>
  </sheetViews>
  <sheetFormatPr baseColWidth="10" defaultColWidth="11.42578125" defaultRowHeight="15"/>
  <sheetData>
    <row r="2" spans="1:17">
      <c r="Q2" s="22"/>
    </row>
    <row r="3" spans="1:17">
      <c r="A3" s="185" t="s">
        <v>147</v>
      </c>
      <c r="B3" s="185"/>
      <c r="C3" s="185"/>
      <c r="D3" s="185"/>
      <c r="E3" s="185"/>
      <c r="F3" s="185"/>
      <c r="G3" s="185"/>
      <c r="H3" s="22"/>
      <c r="Q3" s="22"/>
    </row>
    <row r="4" spans="1:17">
      <c r="A4" s="185"/>
      <c r="B4" s="185"/>
      <c r="C4" s="185"/>
      <c r="D4" s="185"/>
      <c r="E4" s="185"/>
      <c r="F4" s="185"/>
      <c r="G4" s="185"/>
      <c r="H4" s="22"/>
      <c r="Q4" s="22"/>
    </row>
    <row r="5" spans="1:17">
      <c r="H5" s="22"/>
      <c r="Q5" s="22"/>
    </row>
    <row r="6" spans="1:17">
      <c r="H6" s="22"/>
      <c r="Q6" s="22"/>
    </row>
    <row r="7" spans="1:17">
      <c r="H7" s="22"/>
      <c r="Q7" s="22"/>
    </row>
    <row r="8" spans="1:17">
      <c r="H8" s="22"/>
      <c r="Q8" s="22"/>
    </row>
    <row r="9" spans="1:17">
      <c r="H9" s="22"/>
      <c r="Q9" s="22"/>
    </row>
    <row r="10" spans="1:17">
      <c r="H10" s="22"/>
      <c r="Q10" s="22"/>
    </row>
    <row r="11" spans="1:17">
      <c r="H11" s="22"/>
      <c r="Q11" s="22"/>
    </row>
    <row r="12" spans="1:17">
      <c r="H12" s="22"/>
      <c r="Q12" s="22"/>
    </row>
    <row r="13" spans="1:17">
      <c r="H13" s="22"/>
      <c r="Q13" s="22"/>
    </row>
    <row r="14" spans="1:17">
      <c r="H14" s="22"/>
      <c r="Q14" s="22"/>
    </row>
    <row r="15" spans="1:17">
      <c r="H15" s="22"/>
      <c r="Q15" s="22"/>
    </row>
    <row r="16" spans="1:17">
      <c r="H16" s="22"/>
      <c r="Q16" s="22"/>
    </row>
    <row r="17" spans="8:17">
      <c r="H17" s="22"/>
      <c r="Q17" s="22"/>
    </row>
    <row r="18" spans="8:17">
      <c r="H18" s="22"/>
      <c r="Q18" s="22"/>
    </row>
    <row r="19" spans="8:17">
      <c r="H19" s="22"/>
      <c r="Q19" s="22"/>
    </row>
    <row r="20" spans="8:17">
      <c r="H20" s="22"/>
      <c r="Q20" s="22"/>
    </row>
    <row r="21" spans="8:17">
      <c r="H21" s="22"/>
      <c r="Q21" s="22"/>
    </row>
    <row r="22" spans="8:17">
      <c r="H22" s="22"/>
      <c r="Q22" s="22"/>
    </row>
    <row r="23" spans="8:17">
      <c r="H23" s="22"/>
      <c r="Q23" s="22"/>
    </row>
    <row r="24" spans="8:17">
      <c r="H24" s="22"/>
      <c r="Q24" s="22"/>
    </row>
    <row r="25" spans="8:17">
      <c r="H25" s="22"/>
      <c r="Q25" s="22"/>
    </row>
    <row r="26" spans="8:17">
      <c r="H26" s="22"/>
      <c r="Q26" s="22"/>
    </row>
    <row r="27" spans="8:17">
      <c r="H27" s="22"/>
      <c r="Q27" s="22"/>
    </row>
    <row r="28" spans="8:17">
      <c r="H28" s="22"/>
      <c r="Q28" s="22"/>
    </row>
    <row r="29" spans="8:17">
      <c r="H29" s="22"/>
      <c r="Q29" s="22"/>
    </row>
    <row r="30" spans="8:17">
      <c r="H30" s="22"/>
      <c r="Q30" s="22"/>
    </row>
    <row r="31" spans="8:17">
      <c r="H31" s="22"/>
      <c r="Q31" s="22"/>
    </row>
    <row r="32" spans="8:17">
      <c r="H32" s="22"/>
      <c r="Q32" s="22"/>
    </row>
    <row r="33" spans="8:17">
      <c r="H33" s="22"/>
      <c r="Q33" s="22"/>
    </row>
    <row r="34" spans="8:17">
      <c r="H34" s="22"/>
      <c r="Q34" s="22"/>
    </row>
    <row r="35" spans="8:17">
      <c r="H35" s="22"/>
      <c r="Q35" s="22"/>
    </row>
    <row r="36" spans="8:17">
      <c r="H36" s="22"/>
      <c r="Q36" s="22"/>
    </row>
    <row r="37" spans="8:17">
      <c r="H37" s="22"/>
      <c r="Q37" s="22"/>
    </row>
    <row r="38" spans="8:17">
      <c r="H38" s="22"/>
      <c r="Q38" s="22"/>
    </row>
    <row r="39" spans="8:17">
      <c r="H39" s="22"/>
      <c r="Q39" s="22"/>
    </row>
    <row r="40" spans="8:17">
      <c r="H40" s="22"/>
      <c r="Q40" s="22"/>
    </row>
  </sheetData>
  <mergeCells count="1">
    <mergeCell ref="A3:G4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64E77B-4866-42EA-9A5C-B17082D54EBD}">
  <dimension ref="A1:M249"/>
  <sheetViews>
    <sheetView topLeftCell="A222" zoomScale="89" zoomScaleNormal="89" workbookViewId="0">
      <selection activeCell="D123" sqref="D123"/>
    </sheetView>
  </sheetViews>
  <sheetFormatPr baseColWidth="10" defaultColWidth="11.42578125" defaultRowHeight="15"/>
  <cols>
    <col min="2" max="2" width="12.5703125" bestFit="1" customWidth="1"/>
    <col min="3" max="3" width="12.85546875" customWidth="1"/>
    <col min="4" max="4" width="13.42578125" bestFit="1" customWidth="1"/>
    <col min="6" max="6" width="16.140625" customWidth="1"/>
    <col min="7" max="7" width="14.140625" customWidth="1"/>
  </cols>
  <sheetData>
    <row r="1" spans="1:13" ht="21">
      <c r="A1" s="186" t="s">
        <v>42</v>
      </c>
      <c r="B1" s="186"/>
      <c r="C1" s="186"/>
      <c r="D1" s="186"/>
      <c r="E1" s="186"/>
      <c r="F1" s="186"/>
      <c r="G1" s="186"/>
      <c r="H1" s="186"/>
      <c r="I1" s="186"/>
      <c r="J1" s="186"/>
      <c r="K1" s="186"/>
      <c r="L1" s="186"/>
      <c r="M1" s="186"/>
    </row>
    <row r="2" spans="1:13" ht="33" customHeight="1">
      <c r="A2" s="185" t="s">
        <v>1</v>
      </c>
      <c r="B2" s="185"/>
      <c r="C2" s="185"/>
      <c r="D2" s="185"/>
      <c r="E2" s="185"/>
      <c r="F2" s="185"/>
      <c r="G2" s="185"/>
      <c r="H2" s="185"/>
      <c r="I2" s="185"/>
      <c r="J2" s="185"/>
      <c r="K2" s="185"/>
      <c r="L2" s="185"/>
    </row>
    <row r="3" spans="1:13">
      <c r="A3" s="183" t="s">
        <v>149</v>
      </c>
      <c r="B3" s="183"/>
    </row>
    <row r="4" spans="1:13">
      <c r="A4" s="183"/>
      <c r="B4" s="183"/>
    </row>
    <row r="9" spans="1:13">
      <c r="A9" s="120" t="s">
        <v>152</v>
      </c>
      <c r="B9" s="120">
        <f>1.75882*10^11</f>
        <v>175882000000</v>
      </c>
    </row>
    <row r="10" spans="1:13">
      <c r="A10" s="121" t="s">
        <v>151</v>
      </c>
      <c r="B10" s="120">
        <f>4*(B11)*10^-7</f>
        <v>1.2566370614359173E-6</v>
      </c>
      <c r="D10" s="117"/>
    </row>
    <row r="11" spans="1:13">
      <c r="A11" s="122" t="s">
        <v>121</v>
      </c>
      <c r="B11" s="23">
        <f>PI()</f>
        <v>3.1415926535897931</v>
      </c>
    </row>
    <row r="12" spans="1:13" ht="18">
      <c r="A12" s="23" t="s">
        <v>150</v>
      </c>
      <c r="B12" s="123">
        <f>9.10938*10^-31</f>
        <v>9.1093800000000005E-31</v>
      </c>
    </row>
    <row r="13" spans="1:13" ht="18.75">
      <c r="A13" s="23" t="s">
        <v>153</v>
      </c>
      <c r="B13" s="124">
        <f>1.6397*10^15</f>
        <v>1639700000000000</v>
      </c>
    </row>
    <row r="14" spans="1:13">
      <c r="A14" s="23" t="s">
        <v>155</v>
      </c>
      <c r="B14" s="120">
        <f>1.60217*10^-19</f>
        <v>1.60217E-19</v>
      </c>
    </row>
    <row r="15" spans="1:13">
      <c r="A15" s="23" t="s">
        <v>156</v>
      </c>
      <c r="B15" s="120">
        <f>9.10938*10^-31</f>
        <v>9.1093800000000005E-31</v>
      </c>
    </row>
    <row r="16" spans="1:13">
      <c r="E16" t="s">
        <v>154</v>
      </c>
      <c r="F16" s="129">
        <f>((B12)*(B13))/B14</f>
        <v>9322.7624946166761</v>
      </c>
    </row>
    <row r="19" spans="1:9">
      <c r="A19" s="22"/>
      <c r="B19" s="22"/>
      <c r="C19" s="22"/>
      <c r="D19" s="22"/>
      <c r="E19" s="22"/>
      <c r="F19" s="22"/>
      <c r="G19" s="22"/>
      <c r="H19" s="22"/>
      <c r="I19" s="22"/>
    </row>
    <row r="20" spans="1:9">
      <c r="A20" s="183" t="s">
        <v>157</v>
      </c>
      <c r="B20" s="183"/>
    </row>
    <row r="21" spans="1:9">
      <c r="A21" s="183"/>
      <c r="B21" s="183"/>
    </row>
    <row r="28" spans="1:9">
      <c r="A28" s="120" t="s">
        <v>152</v>
      </c>
      <c r="B28" s="120">
        <f>1.75882*10^11</f>
        <v>175882000000</v>
      </c>
    </row>
    <row r="29" spans="1:9">
      <c r="A29" s="121" t="s">
        <v>151</v>
      </c>
      <c r="B29" s="120">
        <f>4*(B30)*10^-7</f>
        <v>1.2566370614359173E-6</v>
      </c>
    </row>
    <row r="30" spans="1:9">
      <c r="A30" s="122" t="s">
        <v>121</v>
      </c>
      <c r="B30" s="23">
        <f>PI()</f>
        <v>3.1415926535897931</v>
      </c>
    </row>
    <row r="31" spans="1:9" ht="18">
      <c r="A31" s="23" t="s">
        <v>150</v>
      </c>
      <c r="B31" s="123">
        <f>9.10938*10^-31</f>
        <v>9.1093800000000005E-31</v>
      </c>
    </row>
    <row r="32" spans="1:9">
      <c r="A32" s="23" t="s">
        <v>155</v>
      </c>
      <c r="B32" s="120">
        <f>1.60217*10^-19</f>
        <v>1.60217E-19</v>
      </c>
    </row>
    <row r="33" spans="1:10">
      <c r="A33" s="23" t="s">
        <v>156</v>
      </c>
      <c r="B33" s="120">
        <f>9.10938*10^-31</f>
        <v>9.1093800000000005E-31</v>
      </c>
    </row>
    <row r="34" spans="1:10">
      <c r="A34" s="23" t="s">
        <v>105</v>
      </c>
      <c r="B34" s="53">
        <v>210</v>
      </c>
    </row>
    <row r="35" spans="1:10">
      <c r="A35" s="23" t="s">
        <v>160</v>
      </c>
      <c r="B35" s="53">
        <v>7</v>
      </c>
    </row>
    <row r="36" spans="1:10">
      <c r="A36" s="23" t="s">
        <v>158</v>
      </c>
      <c r="B36" s="53">
        <v>0.15</v>
      </c>
    </row>
    <row r="37" spans="1:10">
      <c r="A37" s="23" t="s">
        <v>88</v>
      </c>
      <c r="B37" s="53">
        <v>130</v>
      </c>
    </row>
    <row r="38" spans="1:10" ht="18">
      <c r="A38" s="23" t="s">
        <v>159</v>
      </c>
      <c r="B38" s="53"/>
    </row>
    <row r="41" spans="1:10">
      <c r="B41" t="s">
        <v>171</v>
      </c>
      <c r="C41" s="125">
        <f>((B37)*(B29)*(B35))</f>
        <v>1.1435397259066846E-3</v>
      </c>
      <c r="D41" s="126">
        <f>(((5/4)^(3/2)))*B36</f>
        <v>0.20963137289060529</v>
      </c>
      <c r="E41">
        <f>C41/D41</f>
        <v>5.4550027991441584E-3</v>
      </c>
    </row>
    <row r="43" spans="1:10" ht="17.25">
      <c r="B43" t="s">
        <v>162</v>
      </c>
      <c r="C43">
        <f>SQRT((2)*(B34)*(B28))</f>
        <v>8594791.4459863417</v>
      </c>
    </row>
    <row r="45" spans="1:10" ht="18">
      <c r="B45" s="59" t="s">
        <v>161</v>
      </c>
      <c r="C45" s="59">
        <f>B32*C43*E41</f>
        <v>7.511711784019436E-15</v>
      </c>
    </row>
    <row r="47" spans="1:10">
      <c r="A47" s="22"/>
      <c r="B47" s="22"/>
      <c r="C47" s="22"/>
      <c r="D47" s="22"/>
      <c r="E47" s="22"/>
      <c r="F47" s="22"/>
      <c r="G47" s="22"/>
      <c r="H47" s="22"/>
      <c r="I47" s="22"/>
      <c r="J47" s="22"/>
    </row>
    <row r="48" spans="1:10">
      <c r="A48" s="183" t="s">
        <v>163</v>
      </c>
      <c r="B48" s="183"/>
    </row>
    <row r="49" spans="1:2">
      <c r="A49" s="183"/>
      <c r="B49" s="183"/>
    </row>
    <row r="55" spans="1:2">
      <c r="A55" s="120" t="s">
        <v>173</v>
      </c>
      <c r="B55" s="120">
        <f>1.75882*10^11</f>
        <v>175882000000</v>
      </c>
    </row>
    <row r="56" spans="1:2">
      <c r="A56" s="121" t="s">
        <v>151</v>
      </c>
      <c r="B56" s="120">
        <f>4*(B57)*10^-7</f>
        <v>1.2566370614359173E-6</v>
      </c>
    </row>
    <row r="57" spans="1:2">
      <c r="A57" s="122" t="s">
        <v>121</v>
      </c>
      <c r="B57" s="23">
        <f>PI()</f>
        <v>3.1415926535897931</v>
      </c>
    </row>
    <row r="58" spans="1:2" ht="18">
      <c r="A58" s="23" t="s">
        <v>150</v>
      </c>
      <c r="B58" s="123">
        <f>9.10938*10^-31</f>
        <v>9.1093800000000005E-31</v>
      </c>
    </row>
    <row r="59" spans="1:2">
      <c r="A59" s="23" t="s">
        <v>155</v>
      </c>
      <c r="B59" s="120">
        <f>1.60217*10^-19</f>
        <v>1.60217E-19</v>
      </c>
    </row>
    <row r="60" spans="1:2">
      <c r="A60" s="23" t="s">
        <v>156</v>
      </c>
      <c r="B60" s="120">
        <f>9.10938*10^-31</f>
        <v>9.1093800000000005E-31</v>
      </c>
    </row>
    <row r="61" spans="1:2">
      <c r="A61" s="130" t="s">
        <v>169</v>
      </c>
      <c r="B61">
        <v>0.7</v>
      </c>
    </row>
    <row r="62" spans="1:2">
      <c r="A62" s="23" t="s">
        <v>170</v>
      </c>
      <c r="B62" s="23">
        <f>0.7/1000</f>
        <v>6.9999999999999999E-4</v>
      </c>
    </row>
    <row r="63" spans="1:2">
      <c r="A63" s="130" t="s">
        <v>135</v>
      </c>
      <c r="B63" s="117">
        <f>56.8561*10^-3</f>
        <v>5.68561E-2</v>
      </c>
    </row>
    <row r="64" spans="1:2">
      <c r="A64" s="130" t="s">
        <v>154</v>
      </c>
    </row>
    <row r="74" spans="6:7">
      <c r="F74" s="131" t="s">
        <v>172</v>
      </c>
      <c r="G74" s="132">
        <f>(B55)*(B62^2)*(B63)</f>
        <v>4899.9826442979993</v>
      </c>
    </row>
    <row r="90" spans="1:10">
      <c r="A90" s="22"/>
      <c r="B90" s="22"/>
      <c r="C90" s="22"/>
      <c r="D90" s="22"/>
      <c r="E90" s="22"/>
      <c r="F90" s="22"/>
      <c r="G90" s="22"/>
      <c r="H90" s="22"/>
      <c r="I90" s="22"/>
      <c r="J90" s="22"/>
    </row>
    <row r="91" spans="1:10">
      <c r="A91" s="184" t="s">
        <v>164</v>
      </c>
      <c r="B91" s="184"/>
    </row>
    <row r="92" spans="1:10">
      <c r="A92" s="184"/>
      <c r="B92" s="184"/>
    </row>
    <row r="94" spans="1:10">
      <c r="A94" s="120" t="s">
        <v>173</v>
      </c>
      <c r="B94" s="120">
        <f>1.75882*10^11</f>
        <v>175882000000</v>
      </c>
    </row>
    <row r="95" spans="1:10">
      <c r="A95" s="121" t="s">
        <v>151</v>
      </c>
      <c r="B95" s="120">
        <f>4*(B96)*10^-7</f>
        <v>1.2566370614359173E-6</v>
      </c>
    </row>
    <row r="96" spans="1:10">
      <c r="A96" s="122" t="s">
        <v>121</v>
      </c>
      <c r="B96" s="23">
        <f>PI()</f>
        <v>3.1415926535897931</v>
      </c>
    </row>
    <row r="97" spans="1:4" ht="18">
      <c r="A97" s="23" t="s">
        <v>150</v>
      </c>
      <c r="B97" s="123">
        <f>9.10938*10^-31</f>
        <v>9.1093800000000005E-31</v>
      </c>
    </row>
    <row r="98" spans="1:4">
      <c r="A98" s="23" t="s">
        <v>155</v>
      </c>
      <c r="B98" s="120">
        <f>1.60217*10^-19</f>
        <v>1.60217E-19</v>
      </c>
    </row>
    <row r="99" spans="1:4">
      <c r="A99" s="23" t="s">
        <v>156</v>
      </c>
      <c r="B99" s="120">
        <f>9.10938*10^-31</f>
        <v>9.1093800000000005E-31</v>
      </c>
    </row>
    <row r="100" spans="1:4">
      <c r="A100" s="134" t="s">
        <v>175</v>
      </c>
      <c r="B100">
        <f>((5/4)^(3/2))</f>
        <v>1.3975424859373686</v>
      </c>
    </row>
    <row r="101" spans="1:4">
      <c r="A101" s="62" t="s">
        <v>105</v>
      </c>
      <c r="B101" s="62">
        <v>280</v>
      </c>
    </row>
    <row r="102" spans="1:4">
      <c r="A102" s="62" t="s">
        <v>160</v>
      </c>
      <c r="B102" s="62">
        <v>0.7</v>
      </c>
    </row>
    <row r="103" spans="1:4">
      <c r="A103" s="62" t="s">
        <v>158</v>
      </c>
      <c r="B103" s="62">
        <v>0.14000000000000001</v>
      </c>
    </row>
    <row r="104" spans="1:4">
      <c r="A104" s="62" t="s">
        <v>88</v>
      </c>
      <c r="B104" s="62">
        <v>130</v>
      </c>
    </row>
    <row r="106" spans="1:4">
      <c r="A106" s="133" t="s">
        <v>174</v>
      </c>
      <c r="B106" s="135">
        <f>((B99)*(B108^2))/B109</f>
        <v>9.2933678340675776E-16</v>
      </c>
    </row>
    <row r="107" spans="1:4">
      <c r="A107" s="134" t="s">
        <v>171</v>
      </c>
      <c r="B107">
        <f>C107/D107</f>
        <v>5.8446458562258833E-4</v>
      </c>
      <c r="C107" s="119">
        <f>(B104)*(B95)*(B102)</f>
        <v>1.1435397259066846E-4</v>
      </c>
      <c r="D107" s="3">
        <f>(B100)*(B103)</f>
        <v>0.19565594803123162</v>
      </c>
    </row>
    <row r="108" spans="1:4" ht="17.25">
      <c r="A108" t="s">
        <v>162</v>
      </c>
      <c r="B108">
        <f>SQRT(C108)</f>
        <v>9924410.3099378143</v>
      </c>
      <c r="C108">
        <f>B94*2*B101</f>
        <v>98493920000000</v>
      </c>
    </row>
    <row r="109" spans="1:4">
      <c r="A109" t="s">
        <v>135</v>
      </c>
      <c r="B109" s="3">
        <f>SQRT(C109/D109)</f>
        <v>9.6543961348498547E-2</v>
      </c>
      <c r="C109">
        <f>2*B101</f>
        <v>560</v>
      </c>
      <c r="D109" s="10">
        <f>B107^2*B94</f>
        <v>60081.08926055122</v>
      </c>
    </row>
    <row r="124" spans="1:10" ht="15.75" customHeight="1"/>
    <row r="128" spans="1:10">
      <c r="A128" s="22"/>
      <c r="B128" s="22"/>
      <c r="C128" s="22"/>
      <c r="D128" s="22"/>
      <c r="E128" s="22"/>
      <c r="F128" s="22"/>
      <c r="G128" s="22"/>
      <c r="H128" s="22"/>
      <c r="I128" s="22"/>
      <c r="J128" s="22"/>
    </row>
    <row r="129" spans="1:4">
      <c r="A129" s="183" t="s">
        <v>165</v>
      </c>
      <c r="B129" s="183"/>
    </row>
    <row r="130" spans="1:4">
      <c r="A130" s="183"/>
      <c r="B130" s="183"/>
    </row>
    <row r="131" spans="1:4">
      <c r="A131" s="120" t="s">
        <v>173</v>
      </c>
      <c r="B131" s="120">
        <f>1.75882*10^11</f>
        <v>175882000000</v>
      </c>
    </row>
    <row r="132" spans="1:4">
      <c r="A132" s="121" t="s">
        <v>151</v>
      </c>
      <c r="B132" s="120">
        <f>4*(B133)*10^-7</f>
        <v>1.2566370614359173E-6</v>
      </c>
    </row>
    <row r="133" spans="1:4">
      <c r="A133" s="122" t="s">
        <v>121</v>
      </c>
      <c r="B133" s="23">
        <f>PI()</f>
        <v>3.1415926535897931</v>
      </c>
    </row>
    <row r="134" spans="1:4" ht="18">
      <c r="A134" s="23" t="s">
        <v>150</v>
      </c>
      <c r="B134" s="123">
        <f>9.10938*10^-31</f>
        <v>9.1093800000000005E-31</v>
      </c>
    </row>
    <row r="135" spans="1:4">
      <c r="A135" s="23" t="s">
        <v>155</v>
      </c>
      <c r="B135" s="120">
        <f>1.60217*10^-19</f>
        <v>1.60217E-19</v>
      </c>
    </row>
    <row r="136" spans="1:4">
      <c r="A136" s="23" t="s">
        <v>156</v>
      </c>
      <c r="B136" s="120">
        <f>9.10938*10^-31</f>
        <v>9.1093800000000005E-31</v>
      </c>
    </row>
    <row r="137" spans="1:4">
      <c r="A137" s="134" t="s">
        <v>175</v>
      </c>
      <c r="B137">
        <f>((5/4)^(3/2))</f>
        <v>1.3975424859373686</v>
      </c>
    </row>
    <row r="140" spans="1:4" ht="17.25">
      <c r="C140" s="136" t="s">
        <v>177</v>
      </c>
      <c r="D140" s="137" t="s">
        <v>176</v>
      </c>
    </row>
    <row r="141" spans="1:4">
      <c r="C141" s="96">
        <f>70*10^18</f>
        <v>7E+19</v>
      </c>
      <c r="D141" s="97">
        <v>11.4215</v>
      </c>
    </row>
    <row r="142" spans="1:4">
      <c r="C142" s="96">
        <f>40*10^18</f>
        <v>4E+19</v>
      </c>
      <c r="D142" s="97">
        <v>22.8431</v>
      </c>
    </row>
    <row r="143" spans="1:4">
      <c r="C143" s="96">
        <f>210*10^18</f>
        <v>2.1E+20</v>
      </c>
      <c r="D143" s="97">
        <v>34.264699999999998</v>
      </c>
    </row>
    <row r="144" spans="1:4">
      <c r="C144" s="96">
        <f>280*10^18</f>
        <v>2.8E+20</v>
      </c>
      <c r="D144" s="97">
        <v>45.686300000000003</v>
      </c>
    </row>
    <row r="145" spans="3:4">
      <c r="C145" s="96">
        <f>350*10^18</f>
        <v>3.5E+20</v>
      </c>
      <c r="D145" s="97">
        <v>57.107799999999997</v>
      </c>
    </row>
    <row r="146" spans="3:4">
      <c r="C146" s="96">
        <f>4220*10^18</f>
        <v>4.22E+21</v>
      </c>
      <c r="D146" s="97">
        <v>68.529399999999995</v>
      </c>
    </row>
    <row r="147" spans="3:4">
      <c r="C147" s="138">
        <f>490*10^18</f>
        <v>4.9E+20</v>
      </c>
      <c r="D147" s="139">
        <v>79.950999999999993</v>
      </c>
    </row>
    <row r="163" spans="1:10">
      <c r="A163" s="22"/>
      <c r="B163" s="22"/>
      <c r="C163" s="22"/>
      <c r="D163" s="22"/>
      <c r="E163" s="22"/>
      <c r="F163" s="22"/>
      <c r="G163" s="22"/>
      <c r="H163" s="22"/>
      <c r="I163" s="22"/>
      <c r="J163" s="22"/>
    </row>
    <row r="164" spans="1:10">
      <c r="A164" s="183" t="s">
        <v>166</v>
      </c>
      <c r="B164" s="183"/>
    </row>
    <row r="165" spans="1:10">
      <c r="A165" s="183"/>
      <c r="B165" s="183"/>
    </row>
    <row r="193" spans="1:10">
      <c r="A193" s="22"/>
      <c r="B193" s="22"/>
      <c r="C193" s="22"/>
      <c r="D193" s="22"/>
      <c r="E193" s="22"/>
      <c r="F193" s="22"/>
      <c r="G193" s="22"/>
      <c r="H193" s="22"/>
      <c r="I193" s="22"/>
      <c r="J193" s="22"/>
    </row>
    <row r="194" spans="1:10">
      <c r="A194" s="183" t="s">
        <v>167</v>
      </c>
      <c r="B194" s="183"/>
    </row>
    <row r="195" spans="1:10">
      <c r="A195" s="183"/>
      <c r="B195" s="183"/>
    </row>
    <row r="219" spans="1:10">
      <c r="A219" s="22"/>
      <c r="B219" s="22"/>
      <c r="C219" s="22"/>
      <c r="D219" s="22"/>
      <c r="E219" s="22"/>
      <c r="F219" s="22"/>
      <c r="G219" s="22"/>
      <c r="H219" s="22"/>
      <c r="I219" s="22"/>
      <c r="J219" s="22"/>
    </row>
    <row r="220" spans="1:10">
      <c r="A220" s="183" t="s">
        <v>168</v>
      </c>
      <c r="B220" s="183"/>
    </row>
    <row r="221" spans="1:10">
      <c r="A221" s="183"/>
      <c r="B221" s="183"/>
    </row>
    <row r="247" spans="1:10">
      <c r="A247" s="22"/>
      <c r="B247" s="22"/>
      <c r="C247" s="22"/>
      <c r="D247" s="22"/>
      <c r="E247" s="22"/>
      <c r="F247" s="22"/>
      <c r="G247" s="22"/>
      <c r="H247" s="22"/>
      <c r="I247" s="22"/>
      <c r="J247" s="22"/>
    </row>
    <row r="248" spans="1:10">
      <c r="A248" s="183" t="s">
        <v>168</v>
      </c>
      <c r="B248" s="183"/>
    </row>
    <row r="249" spans="1:10">
      <c r="A249" s="183"/>
      <c r="B249" s="183"/>
    </row>
  </sheetData>
  <mergeCells count="11">
    <mergeCell ref="A2:L2"/>
    <mergeCell ref="A1:M1"/>
    <mergeCell ref="A3:B4"/>
    <mergeCell ref="A20:B21"/>
    <mergeCell ref="A48:B49"/>
    <mergeCell ref="A248:B249"/>
    <mergeCell ref="A91:B92"/>
    <mergeCell ref="A129:B130"/>
    <mergeCell ref="A164:B165"/>
    <mergeCell ref="A194:B195"/>
    <mergeCell ref="A220:B221"/>
  </mergeCells>
  <pageMargins left="0.7" right="0.7" top="0.75" bottom="0.75" header="0.3" footer="0.3"/>
  <pageSetup orientation="portrait" horizontalDpi="4294967293" verticalDpi="0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8A96B7-31C4-4251-B3D9-551BD5FFD51E}">
  <dimension ref="A1:M291"/>
  <sheetViews>
    <sheetView tabSelected="1" topLeftCell="A194" zoomScale="73" zoomScaleNormal="73" workbookViewId="0">
      <selection activeCell="D234" sqref="D234"/>
    </sheetView>
  </sheetViews>
  <sheetFormatPr baseColWidth="10" defaultColWidth="11.42578125" defaultRowHeight="15"/>
  <cols>
    <col min="1" max="1" width="23.140625" customWidth="1"/>
    <col min="2" max="2" width="19.5703125" customWidth="1"/>
    <col min="3" max="3" width="22.42578125" customWidth="1"/>
    <col min="4" max="4" width="35.140625" customWidth="1"/>
    <col min="5" max="5" width="24" customWidth="1"/>
    <col min="6" max="6" width="24.85546875" customWidth="1"/>
  </cols>
  <sheetData>
    <row r="1" spans="1:13" ht="21">
      <c r="A1" s="186" t="s">
        <v>42</v>
      </c>
      <c r="B1" s="186"/>
      <c r="C1" s="186"/>
      <c r="D1" s="186"/>
      <c r="E1" s="186"/>
      <c r="F1" s="186"/>
      <c r="G1" s="186"/>
      <c r="H1" s="186"/>
      <c r="I1" s="186"/>
      <c r="J1" s="186"/>
      <c r="K1" s="186"/>
      <c r="L1" s="186"/>
      <c r="M1" s="186"/>
    </row>
    <row r="2" spans="1:13">
      <c r="A2" s="185" t="s">
        <v>43</v>
      </c>
      <c r="B2" s="185"/>
      <c r="C2" s="185"/>
      <c r="D2" s="185"/>
      <c r="E2" s="185"/>
      <c r="F2" s="185"/>
      <c r="G2" s="185"/>
      <c r="H2" s="185"/>
      <c r="I2" s="185"/>
      <c r="J2" s="185"/>
      <c r="K2" s="185"/>
      <c r="L2" s="185"/>
    </row>
    <row r="4" spans="1:13">
      <c r="A4" s="187" t="s">
        <v>44</v>
      </c>
      <c r="B4" s="187"/>
      <c r="C4" s="187"/>
    </row>
    <row r="5" spans="1:13">
      <c r="A5" s="187"/>
      <c r="B5" s="187"/>
      <c r="C5" s="187"/>
    </row>
    <row r="6" spans="1:13">
      <c r="A6" s="187"/>
      <c r="B6" s="187"/>
      <c r="C6" s="187"/>
    </row>
    <row r="11" spans="1:13">
      <c r="A11" s="62" t="s">
        <v>45</v>
      </c>
      <c r="B11" s="63" t="s">
        <v>46</v>
      </c>
      <c r="C11" s="62" t="s">
        <v>47</v>
      </c>
      <c r="D11" s="63">
        <v>7</v>
      </c>
      <c r="E11" s="53"/>
    </row>
    <row r="12" spans="1:13">
      <c r="A12" s="23" t="s">
        <v>48</v>
      </c>
      <c r="B12" s="63" t="s">
        <v>49</v>
      </c>
      <c r="C12" s="62" t="s">
        <v>50</v>
      </c>
      <c r="D12" s="63">
        <v>1.3999999999999999E-6</v>
      </c>
      <c r="E12" s="62">
        <f>D12^3</f>
        <v>2.7439999999999994E-18</v>
      </c>
    </row>
    <row r="13" spans="1:13">
      <c r="A13" s="62" t="s">
        <v>51</v>
      </c>
      <c r="B13" s="63" t="s">
        <v>52</v>
      </c>
      <c r="C13" s="62">
        <v>595</v>
      </c>
      <c r="D13" s="63"/>
      <c r="E13" s="53"/>
    </row>
    <row r="14" spans="1:13">
      <c r="A14" s="23" t="s">
        <v>53</v>
      </c>
      <c r="B14" s="63" t="s">
        <v>54</v>
      </c>
      <c r="C14" s="62">
        <v>7</v>
      </c>
      <c r="D14" s="63">
        <f>C14/1000</f>
        <v>7.0000000000000001E-3</v>
      </c>
      <c r="E14" s="53"/>
    </row>
    <row r="15" spans="1:13">
      <c r="A15" s="62" t="s">
        <v>55</v>
      </c>
      <c r="B15" s="63" t="s">
        <v>56</v>
      </c>
      <c r="C15" s="62">
        <v>9.7799999999999994</v>
      </c>
      <c r="D15" s="63"/>
      <c r="E15" s="53"/>
      <c r="G15" t="s">
        <v>57</v>
      </c>
    </row>
    <row r="16" spans="1:13">
      <c r="A16" s="23" t="s">
        <v>58</v>
      </c>
      <c r="B16" s="63" t="s">
        <v>59</v>
      </c>
      <c r="C16" s="62">
        <v>1830</v>
      </c>
      <c r="D16" s="63">
        <v>1.83E-4</v>
      </c>
      <c r="E16" s="62">
        <f>D16/10</f>
        <v>1.8300000000000001E-5</v>
      </c>
      <c r="G16" t="s">
        <v>60</v>
      </c>
    </row>
    <row r="17" spans="1:5">
      <c r="A17" s="62" t="s">
        <v>61</v>
      </c>
      <c r="B17" s="63" t="s">
        <v>62</v>
      </c>
      <c r="C17" s="62">
        <v>0.85499999999999998</v>
      </c>
      <c r="D17" s="63">
        <v>855</v>
      </c>
      <c r="E17" s="53"/>
    </row>
    <row r="18" spans="1:5">
      <c r="A18" s="64" t="s">
        <v>63</v>
      </c>
      <c r="B18" s="63"/>
      <c r="C18" s="62"/>
      <c r="D18" s="63"/>
      <c r="E18" s="53"/>
    </row>
    <row r="19" spans="1:5" ht="17.25">
      <c r="A19" s="65" t="s">
        <v>64</v>
      </c>
      <c r="B19" s="63"/>
      <c r="C19" s="66">
        <v>3.14159265358979</v>
      </c>
      <c r="D19" s="63"/>
      <c r="E19" s="53"/>
    </row>
    <row r="20" spans="1:5">
      <c r="A20" s="67" t="s">
        <v>65</v>
      </c>
      <c r="B20" s="63"/>
      <c r="C20" s="68">
        <v>70</v>
      </c>
      <c r="D20" s="69">
        <f>C20/100</f>
        <v>0.7</v>
      </c>
      <c r="E20" s="62">
        <v>1.33</v>
      </c>
    </row>
    <row r="23" spans="1:5" ht="18.75">
      <c r="B23" s="70" t="s">
        <v>66</v>
      </c>
      <c r="C23" s="64">
        <f>((4/3)*(C19)*(E12)*(D17)*(C15))</f>
        <v>9.6112015767978587E-14</v>
      </c>
      <c r="D23" s="71">
        <f>(C23)*(D14/C13)</f>
        <v>1.1307295972703363E-18</v>
      </c>
    </row>
    <row r="35" spans="2:3">
      <c r="B35" s="62" t="s">
        <v>63</v>
      </c>
      <c r="C35" s="72">
        <f>((4/3)*(C19)*(E12)*(C17)*(C15)+6*(C19)*(D12)*(E16)*(D20))*(D14/D23)</f>
        <v>2092751.6444026483</v>
      </c>
    </row>
    <row r="36" spans="2:3">
      <c r="C36">
        <f>((4/3)*(C19)*(E12)*(D17)*(C15))</f>
        <v>9.6112015767978587E-14</v>
      </c>
    </row>
    <row r="37" spans="2:3">
      <c r="C37" s="73">
        <f>(6*(C19)*(D12)*(E16)*(D20))</f>
        <v>3.3804793589687574E-10</v>
      </c>
    </row>
    <row r="38" spans="2:3">
      <c r="C38" s="73">
        <f>(D14/D23)</f>
        <v>6190693174476471</v>
      </c>
    </row>
    <row r="39" spans="2:3">
      <c r="C39" s="73">
        <f>(C36)*(C37)*(C38)</f>
        <v>2.0113852185864108E-7</v>
      </c>
    </row>
    <row r="55" spans="1:3">
      <c r="A55" s="187" t="s">
        <v>67</v>
      </c>
      <c r="B55" s="187"/>
      <c r="C55" s="187"/>
    </row>
    <row r="56" spans="1:3">
      <c r="A56" s="187"/>
      <c r="B56" s="187"/>
      <c r="C56" s="187"/>
    </row>
    <row r="57" spans="1:3">
      <c r="A57" s="187"/>
      <c r="B57" s="187"/>
      <c r="C57" s="187"/>
    </row>
    <row r="67" spans="4:10" ht="23.25">
      <c r="D67" s="74" t="s">
        <v>68</v>
      </c>
      <c r="E67" s="75" t="s">
        <v>69</v>
      </c>
      <c r="F67" s="76" t="s">
        <v>70</v>
      </c>
      <c r="G67" s="77" t="s">
        <v>71</v>
      </c>
    </row>
    <row r="68" spans="4:10" ht="21">
      <c r="D68" s="78" t="s">
        <v>72</v>
      </c>
      <c r="E68" s="79">
        <v>210</v>
      </c>
      <c r="F68" s="79"/>
      <c r="G68" s="80"/>
    </row>
    <row r="69" spans="4:10" ht="21">
      <c r="D69" s="78" t="s">
        <v>73</v>
      </c>
      <c r="E69" s="79">
        <v>1</v>
      </c>
      <c r="F69" s="79">
        <v>1E-3</v>
      </c>
      <c r="G69" s="80" t="s">
        <v>74</v>
      </c>
    </row>
    <row r="70" spans="4:10" ht="21">
      <c r="D70" s="78" t="s">
        <v>75</v>
      </c>
      <c r="E70" s="79">
        <v>19.246600000000001</v>
      </c>
      <c r="F70" s="79"/>
      <c r="G70" s="80"/>
    </row>
    <row r="71" spans="4:10" ht="21">
      <c r="D71" s="78" t="s">
        <v>76</v>
      </c>
      <c r="E71" s="79">
        <v>1</v>
      </c>
      <c r="F71" s="79">
        <v>0.01</v>
      </c>
      <c r="G71" s="80" t="s">
        <v>74</v>
      </c>
    </row>
    <row r="72" spans="4:10" ht="23.25">
      <c r="D72" s="78" t="s">
        <v>77</v>
      </c>
      <c r="E72" s="79">
        <v>855</v>
      </c>
      <c r="F72" s="79"/>
      <c r="G72" s="80"/>
    </row>
    <row r="73" spans="4:10" ht="23.25">
      <c r="D73" s="78" t="s">
        <v>78</v>
      </c>
      <c r="E73" s="79">
        <v>9.7799999999999994</v>
      </c>
      <c r="F73" s="79"/>
      <c r="G73" s="80"/>
    </row>
    <row r="74" spans="4:10" ht="23.25">
      <c r="D74" s="78" t="s">
        <v>79</v>
      </c>
      <c r="E74" s="81">
        <v>1.83</v>
      </c>
      <c r="F74" s="79">
        <f>E74*10^-5</f>
        <v>1.8300000000000001E-5</v>
      </c>
      <c r="G74" s="80"/>
    </row>
    <row r="75" spans="4:10" ht="23.25">
      <c r="D75" s="82" t="s">
        <v>64</v>
      </c>
      <c r="E75" s="79">
        <f>PI()</f>
        <v>3.1415926535897931</v>
      </c>
      <c r="F75" s="79"/>
      <c r="G75" s="80"/>
    </row>
    <row r="76" spans="4:10" ht="21">
      <c r="D76" s="78" t="s">
        <v>66</v>
      </c>
      <c r="E76" s="79">
        <f>(4/3)*(E75)*((F67)^3)*(E72)*(E73)</f>
        <v>2.3552333831776552E-14</v>
      </c>
      <c r="F76" s="83">
        <f>(E76)*(F71/E68)</f>
        <v>1.121539706275074E-18</v>
      </c>
      <c r="G76" s="80"/>
    </row>
    <row r="77" spans="4:10" ht="24">
      <c r="D77" s="78" t="s">
        <v>80</v>
      </c>
      <c r="E77" s="79">
        <f>((4/3)*(E75)*((F67)^3)*(E72)*(E73)+6*(E75)*(F67)*(F74)*(E78))</f>
        <v>3.9253972614356342E-14</v>
      </c>
      <c r="F77" s="84">
        <f>(E77)*(F71/F76)</f>
        <v>350.00073911541682</v>
      </c>
      <c r="G77" s="85"/>
    </row>
    <row r="78" spans="4:10" ht="31.5">
      <c r="D78" s="86" t="s">
        <v>81</v>
      </c>
      <c r="E78" s="87">
        <f>F69/E70</f>
        <v>5.1957228809244227E-5</v>
      </c>
      <c r="F78" s="87"/>
      <c r="G78" s="88"/>
    </row>
    <row r="79" spans="4:10" ht="26.25">
      <c r="J79" s="89"/>
    </row>
    <row r="90" spans="1:3">
      <c r="A90" s="187" t="s">
        <v>82</v>
      </c>
      <c r="B90" s="187"/>
      <c r="C90" s="187"/>
    </row>
    <row r="91" spans="1:3">
      <c r="A91" s="187"/>
      <c r="B91" s="187"/>
      <c r="C91" s="187"/>
    </row>
    <row r="92" spans="1:3">
      <c r="A92" s="187"/>
      <c r="B92" s="187"/>
      <c r="C92" s="187"/>
    </row>
    <row r="105" spans="4:6">
      <c r="F105" t="s">
        <v>83</v>
      </c>
    </row>
    <row r="106" spans="4:6">
      <c r="D106" t="s">
        <v>84</v>
      </c>
      <c r="E106">
        <v>98000</v>
      </c>
    </row>
    <row r="107" spans="4:6">
      <c r="D107" t="s">
        <v>85</v>
      </c>
      <c r="E107">
        <v>109.9109</v>
      </c>
      <c r="F107">
        <f>E107*10^-15</f>
        <v>1.0991090000000001E-13</v>
      </c>
    </row>
    <row r="108" spans="4:6">
      <c r="D108" t="s">
        <v>86</v>
      </c>
      <c r="E108">
        <f>F107/E106</f>
        <v>1.1215397959183674E-18</v>
      </c>
      <c r="F108">
        <f>E108*10^-18</f>
        <v>1.1215397959183676E-36</v>
      </c>
    </row>
    <row r="109" spans="4:6">
      <c r="D109" t="s">
        <v>87</v>
      </c>
      <c r="E109">
        <v>1.6021700000000001</v>
      </c>
      <c r="F109">
        <f>E109*10^-19</f>
        <v>1.60217E-19</v>
      </c>
    </row>
    <row r="114" spans="1:5">
      <c r="D114" t="s">
        <v>88</v>
      </c>
      <c r="E114">
        <f>F108/F109</f>
        <v>7.0001297984506481E-18</v>
      </c>
    </row>
    <row r="123" spans="1:5">
      <c r="A123" s="187" t="s">
        <v>89</v>
      </c>
      <c r="B123" s="187"/>
      <c r="C123" s="187"/>
    </row>
    <row r="124" spans="1:5">
      <c r="A124" s="187"/>
      <c r="B124" s="187"/>
      <c r="C124" s="187"/>
    </row>
    <row r="125" spans="1:5">
      <c r="A125" s="187"/>
      <c r="B125" s="187"/>
      <c r="C125" s="187"/>
    </row>
    <row r="128" spans="1:5">
      <c r="A128" t="s">
        <v>214</v>
      </c>
      <c r="B128" s="157">
        <f>4*10^-3</f>
        <v>4.0000000000000001E-3</v>
      </c>
    </row>
    <row r="129" spans="1:2">
      <c r="A129" t="s">
        <v>215</v>
      </c>
      <c r="B129">
        <v>6</v>
      </c>
    </row>
    <row r="130" spans="1:2">
      <c r="A130" t="s">
        <v>154</v>
      </c>
      <c r="B130" s="157">
        <f>2*10^5</f>
        <v>200000</v>
      </c>
    </row>
    <row r="131" spans="1:2">
      <c r="A131" t="s">
        <v>215</v>
      </c>
      <c r="B131">
        <v>36</v>
      </c>
    </row>
    <row r="132" spans="1:2">
      <c r="B132">
        <v>17.7</v>
      </c>
    </row>
    <row r="133" spans="1:2">
      <c r="B133">
        <v>23</v>
      </c>
    </row>
    <row r="134" spans="1:2">
      <c r="A134" t="s">
        <v>217</v>
      </c>
      <c r="B134">
        <v>1.2</v>
      </c>
    </row>
    <row r="135" spans="1:2">
      <c r="A135" s="156" t="s">
        <v>216</v>
      </c>
      <c r="B135">
        <v>800</v>
      </c>
    </row>
    <row r="136" spans="1:2">
      <c r="A136" t="s">
        <v>218</v>
      </c>
      <c r="B136">
        <f>1.8*10^-5</f>
        <v>1.8E-5</v>
      </c>
    </row>
    <row r="137" spans="1:2">
      <c r="A137" t="s">
        <v>219</v>
      </c>
      <c r="B137">
        <v>9.7799999999999994</v>
      </c>
    </row>
    <row r="158" spans="1:3">
      <c r="A158" s="187" t="s">
        <v>90</v>
      </c>
      <c r="B158" s="187"/>
      <c r="C158" s="187"/>
    </row>
    <row r="159" spans="1:3">
      <c r="A159" s="187"/>
      <c r="B159" s="187"/>
      <c r="C159" s="187"/>
    </row>
    <row r="160" spans="1:3">
      <c r="A160" s="187"/>
      <c r="B160" s="187"/>
      <c r="C160" s="187"/>
    </row>
    <row r="194" spans="1:3">
      <c r="A194" s="187" t="s">
        <v>91</v>
      </c>
      <c r="B194" s="187"/>
      <c r="C194" s="187"/>
    </row>
    <row r="195" spans="1:3">
      <c r="A195" s="187"/>
      <c r="B195" s="187"/>
      <c r="C195" s="187"/>
    </row>
    <row r="196" spans="1:3">
      <c r="A196" s="187"/>
      <c r="B196" s="187"/>
      <c r="C196" s="187"/>
    </row>
    <row r="234" spans="1:3" ht="15" customHeight="1">
      <c r="A234" s="90"/>
      <c r="B234" s="90"/>
      <c r="C234" s="90"/>
    </row>
    <row r="235" spans="1:3" ht="15" customHeight="1">
      <c r="A235" s="90"/>
      <c r="B235" s="90"/>
      <c r="C235" s="90"/>
    </row>
    <row r="236" spans="1:3" ht="15" customHeight="1">
      <c r="A236" s="90"/>
      <c r="B236" s="90"/>
      <c r="C236" s="90"/>
    </row>
    <row r="289" spans="1:3">
      <c r="A289" s="187"/>
      <c r="B289" s="187"/>
      <c r="C289" s="187"/>
    </row>
    <row r="290" spans="1:3">
      <c r="A290" s="187"/>
      <c r="B290" s="187"/>
      <c r="C290" s="187"/>
    </row>
    <row r="291" spans="1:3">
      <c r="A291" s="187"/>
      <c r="B291" s="187"/>
      <c r="C291" s="187"/>
    </row>
  </sheetData>
  <mergeCells count="9">
    <mergeCell ref="A158:C160"/>
    <mergeCell ref="A194:C196"/>
    <mergeCell ref="A289:C291"/>
    <mergeCell ref="A1:M1"/>
    <mergeCell ref="A2:L2"/>
    <mergeCell ref="A4:C6"/>
    <mergeCell ref="A55:C57"/>
    <mergeCell ref="A90:C92"/>
    <mergeCell ref="A123:C125"/>
  </mergeCells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9ABD30-A0FD-44D4-828D-84C41615D683}">
  <dimension ref="A2:S179"/>
  <sheetViews>
    <sheetView topLeftCell="A226" workbookViewId="0">
      <selection activeCell="J22" sqref="J22"/>
    </sheetView>
  </sheetViews>
  <sheetFormatPr baseColWidth="10" defaultColWidth="11.42578125" defaultRowHeight="15"/>
  <sheetData>
    <row r="2" spans="1:12">
      <c r="A2" s="185" t="s">
        <v>93</v>
      </c>
      <c r="B2" s="185"/>
      <c r="C2" s="185"/>
      <c r="D2" s="185"/>
      <c r="E2" s="185"/>
      <c r="F2" s="185"/>
      <c r="G2" s="185"/>
      <c r="H2" s="185"/>
      <c r="I2" s="185"/>
      <c r="J2" s="185"/>
      <c r="K2" s="185"/>
      <c r="L2" s="185"/>
    </row>
    <row r="4" spans="1:12">
      <c r="A4" s="187" t="s">
        <v>94</v>
      </c>
      <c r="B4" s="187"/>
      <c r="C4" s="187"/>
    </row>
    <row r="5" spans="1:12">
      <c r="A5" s="187"/>
      <c r="B5" s="187"/>
      <c r="C5" s="187"/>
    </row>
    <row r="6" spans="1:12">
      <c r="A6" s="187"/>
      <c r="B6" s="187"/>
      <c r="C6" s="187"/>
    </row>
    <row r="52" spans="1:3">
      <c r="A52" s="187" t="s">
        <v>92</v>
      </c>
      <c r="B52" s="187"/>
      <c r="C52" s="187"/>
    </row>
    <row r="53" spans="1:3">
      <c r="A53" s="187"/>
      <c r="B53" s="187"/>
      <c r="C53" s="187"/>
    </row>
    <row r="54" spans="1:3">
      <c r="A54" s="187"/>
      <c r="B54" s="187"/>
      <c r="C54" s="187"/>
    </row>
    <row r="110" spans="1:3">
      <c r="A110" s="187" t="s">
        <v>95</v>
      </c>
      <c r="B110" s="187"/>
      <c r="C110" s="187"/>
    </row>
    <row r="111" spans="1:3">
      <c r="A111" s="187"/>
      <c r="B111" s="187"/>
      <c r="C111" s="187"/>
    </row>
    <row r="112" spans="1:3">
      <c r="A112" s="187"/>
      <c r="B112" s="187"/>
      <c r="C112" s="187"/>
    </row>
    <row r="143" spans="1:3">
      <c r="A143" s="187" t="s">
        <v>96</v>
      </c>
      <c r="B143" s="187"/>
      <c r="C143" s="187"/>
    </row>
    <row r="144" spans="1:3">
      <c r="A144" s="187"/>
      <c r="B144" s="187"/>
      <c r="C144" s="187"/>
    </row>
    <row r="145" spans="1:3">
      <c r="A145" s="187"/>
      <c r="B145" s="187"/>
      <c r="C145" s="187"/>
    </row>
    <row r="176" spans="1:3">
      <c r="A176" s="187"/>
      <c r="B176" s="187"/>
      <c r="C176" s="187"/>
    </row>
    <row r="177" spans="1:19">
      <c r="A177" s="187"/>
      <c r="B177" s="187"/>
      <c r="C177" s="187"/>
      <c r="S177" t="s">
        <v>97</v>
      </c>
    </row>
    <row r="178" spans="1:19">
      <c r="A178" s="187"/>
      <c r="B178" s="187"/>
      <c r="C178" s="187"/>
    </row>
    <row r="179" spans="1:19">
      <c r="S179" t="s">
        <v>98</v>
      </c>
    </row>
  </sheetData>
  <mergeCells count="6">
    <mergeCell ref="A176:C178"/>
    <mergeCell ref="A2:L2"/>
    <mergeCell ref="A4:C6"/>
    <mergeCell ref="A52:C54"/>
    <mergeCell ref="A110:C112"/>
    <mergeCell ref="A143:C14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2373EE-9A86-4B46-8EE3-56F8B71AFB3F}">
  <dimension ref="A2:L227"/>
  <sheetViews>
    <sheetView zoomScale="86" zoomScaleNormal="86" workbookViewId="0">
      <selection activeCell="K206" sqref="K206"/>
    </sheetView>
  </sheetViews>
  <sheetFormatPr baseColWidth="10" defaultColWidth="11.42578125" defaultRowHeight="15"/>
  <cols>
    <col min="2" max="2" width="12.85546875" bestFit="1" customWidth="1"/>
  </cols>
  <sheetData>
    <row r="2" spans="1:12">
      <c r="A2" s="185" t="s">
        <v>99</v>
      </c>
      <c r="B2" s="185"/>
      <c r="C2" s="185"/>
      <c r="D2" s="185"/>
      <c r="E2" s="185"/>
      <c r="F2" s="185"/>
      <c r="G2" s="185"/>
      <c r="H2" s="185"/>
      <c r="I2" s="185"/>
      <c r="J2" s="185"/>
      <c r="K2" s="185"/>
      <c r="L2" s="185"/>
    </row>
    <row r="4" spans="1:12">
      <c r="A4" s="187" t="s">
        <v>100</v>
      </c>
      <c r="B4" s="187"/>
      <c r="C4" s="187"/>
    </row>
    <row r="5" spans="1:12">
      <c r="A5" s="187"/>
      <c r="B5" s="187"/>
      <c r="C5" s="187"/>
    </row>
    <row r="6" spans="1:12">
      <c r="A6" s="187"/>
      <c r="B6" s="187"/>
      <c r="C6" s="187"/>
    </row>
    <row r="171" spans="7:8" ht="18.75">
      <c r="G171" s="188" t="s">
        <v>101</v>
      </c>
      <c r="H171" s="188"/>
    </row>
    <row r="187" spans="4:4">
      <c r="D187" s="91"/>
    </row>
    <row r="211" spans="1:4">
      <c r="A211" s="92" t="s">
        <v>102</v>
      </c>
      <c r="B211" s="93" t="s">
        <v>103</v>
      </c>
      <c r="C211" s="94" t="s">
        <v>104</v>
      </c>
      <c r="D211" s="95" t="s">
        <v>105</v>
      </c>
    </row>
    <row r="212" spans="1:4">
      <c r="A212" s="96">
        <v>5460</v>
      </c>
      <c r="B212" s="54">
        <f>(A212)/10^-10</f>
        <v>54600000000000</v>
      </c>
      <c r="C212" s="54">
        <f>(1/Tabla3[[#This Row],['[m']]])</f>
        <v>1.8315018315018314E-14</v>
      </c>
      <c r="D212" s="97">
        <v>0.4</v>
      </c>
    </row>
    <row r="213" spans="1:4">
      <c r="A213" s="98">
        <v>4920</v>
      </c>
      <c r="B213" s="99">
        <f>(A213)/10^-10</f>
        <v>49200000000000</v>
      </c>
      <c r="C213" s="99">
        <f>(1/Tabla3[[#This Row],['[m']]])</f>
        <v>2.032520325203252E-14</v>
      </c>
      <c r="D213" s="100">
        <v>0.6</v>
      </c>
    </row>
    <row r="214" spans="1:4">
      <c r="A214" s="96">
        <v>4360</v>
      </c>
      <c r="B214" s="54">
        <f t="shared" ref="B214:B217" si="0">(A214)/10^-10</f>
        <v>43600000000000</v>
      </c>
      <c r="C214" s="54">
        <f>(1/Tabla3[[#This Row],['[m']]])</f>
        <v>2.2935779816513762E-14</v>
      </c>
      <c r="D214" s="97">
        <v>0.9</v>
      </c>
    </row>
    <row r="215" spans="1:4">
      <c r="A215" s="98">
        <v>4050</v>
      </c>
      <c r="B215" s="99">
        <f t="shared" si="0"/>
        <v>40500000000000</v>
      </c>
      <c r="C215" s="99">
        <f>(1/Tabla3[[#This Row],['[m']]])</f>
        <v>2.4691358024691357E-14</v>
      </c>
      <c r="D215" s="100">
        <v>1.2</v>
      </c>
    </row>
    <row r="216" spans="1:4">
      <c r="A216" s="96">
        <v>3690</v>
      </c>
      <c r="B216" s="54">
        <f t="shared" si="0"/>
        <v>36900000000000</v>
      </c>
      <c r="C216" s="54">
        <f>(1/Tabla3[[#This Row],['[m']]])</f>
        <v>2.7100271002710029E-14</v>
      </c>
      <c r="D216" s="97">
        <v>1.5</v>
      </c>
    </row>
    <row r="217" spans="1:4">
      <c r="A217" s="101">
        <v>3130</v>
      </c>
      <c r="B217" s="102">
        <f t="shared" si="0"/>
        <v>31300000000000</v>
      </c>
      <c r="C217" s="102">
        <f>(1/Tabla3[[#This Row],['[m']]])</f>
        <v>3.1948881789137377E-14</v>
      </c>
      <c r="D217" s="103">
        <v>2.1</v>
      </c>
    </row>
    <row r="218" spans="1:4" ht="15.75" thickBot="1"/>
    <row r="219" spans="1:4">
      <c r="A219" s="104" t="s">
        <v>106</v>
      </c>
      <c r="B219" s="105"/>
    </row>
    <row r="220" spans="1:4">
      <c r="A220" s="106" t="s">
        <v>107</v>
      </c>
      <c r="B220" s="107">
        <v>1.6022000000000001E-19</v>
      </c>
    </row>
    <row r="221" spans="1:4" ht="15.75" thickBot="1">
      <c r="A221" s="108" t="s">
        <v>108</v>
      </c>
      <c r="B221" s="109">
        <v>299790000</v>
      </c>
    </row>
    <row r="223" spans="1:4">
      <c r="A223" t="s">
        <v>74</v>
      </c>
      <c r="B223">
        <f>SLOPE(Tabla3[V '[V']],Tabla3[1/l '[1/m']])</f>
        <v>127278289566476.78</v>
      </c>
    </row>
    <row r="224" spans="1:4">
      <c r="A224" t="s">
        <v>109</v>
      </c>
      <c r="B224">
        <f>INTERCEPT(Tabla3[V '[V']],Tabla3[1/l '[1/m']])</f>
        <v>-1.9659395197658684</v>
      </c>
    </row>
    <row r="225" spans="1:2" ht="15.75" thickBot="1"/>
    <row r="226" spans="1:2" ht="15.75">
      <c r="A226" s="110" t="s">
        <v>110</v>
      </c>
      <c r="B226" s="111">
        <f>((B223)*(B220))/B221</f>
        <v>6.802270774322329E-14</v>
      </c>
    </row>
    <row r="227" spans="1:2" ht="19.5" thickBot="1">
      <c r="A227" s="112" t="s">
        <v>111</v>
      </c>
      <c r="B227" s="113">
        <f>((-B224)*(B220))/B226</f>
        <v>4.6305541238656049E-6</v>
      </c>
    </row>
  </sheetData>
  <mergeCells count="3">
    <mergeCell ref="A4:C6"/>
    <mergeCell ref="A2:L2"/>
    <mergeCell ref="G171:H171"/>
  </mergeCells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9EB1E3-0B3D-4361-9AF8-04A70DCA1DBD}">
  <sheetPr codeName="Hoja1"/>
  <dimension ref="A1:Y195"/>
  <sheetViews>
    <sheetView zoomScale="64" zoomScaleNormal="64" workbookViewId="0">
      <pane ySplit="1" topLeftCell="A2" activePane="bottomLeft" state="frozen"/>
      <selection pane="bottomLeft" activeCell="A13" sqref="A13:B22"/>
    </sheetView>
  </sheetViews>
  <sheetFormatPr baseColWidth="10" defaultColWidth="11.42578125" defaultRowHeight="15"/>
  <cols>
    <col min="1" max="1" width="14.42578125" customWidth="1"/>
    <col min="2" max="2" width="15.7109375" customWidth="1"/>
    <col min="3" max="3" width="13.7109375" customWidth="1"/>
    <col min="5" max="5" width="14.5703125" customWidth="1"/>
    <col min="8" max="8" width="9.42578125" customWidth="1"/>
    <col min="9" max="9" width="11.42578125" customWidth="1"/>
    <col min="10" max="10" width="14" customWidth="1"/>
  </cols>
  <sheetData>
    <row r="1" spans="1:25" ht="55.5" customHeight="1">
      <c r="A1" s="186" t="s">
        <v>42</v>
      </c>
      <c r="B1" s="186"/>
      <c r="C1" s="186"/>
      <c r="D1" s="186"/>
      <c r="E1" s="186"/>
      <c r="F1" s="186"/>
      <c r="G1" s="186"/>
      <c r="H1" s="186"/>
      <c r="I1" s="186"/>
      <c r="J1" s="186"/>
      <c r="K1" s="186"/>
      <c r="L1" s="186"/>
      <c r="M1" s="186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8"/>
    </row>
    <row r="2" spans="1:25" ht="21.75" customHeight="1">
      <c r="A2" s="190" t="s">
        <v>112</v>
      </c>
      <c r="B2" s="190"/>
      <c r="C2" s="190"/>
      <c r="D2" s="190"/>
      <c r="E2" s="190"/>
      <c r="F2" s="190"/>
      <c r="G2" s="190"/>
      <c r="H2" s="190"/>
      <c r="I2" s="190"/>
      <c r="J2" s="190"/>
      <c r="K2" s="190"/>
      <c r="L2" s="190"/>
      <c r="M2" s="190"/>
      <c r="N2" s="11"/>
      <c r="O2" s="11"/>
      <c r="P2" s="11"/>
    </row>
    <row r="3" spans="1:25" ht="15" customHeight="1">
      <c r="A3" s="187" t="s">
        <v>113</v>
      </c>
      <c r="B3" s="187"/>
      <c r="C3" s="187"/>
      <c r="D3" s="12"/>
      <c r="E3" s="12"/>
      <c r="F3" s="12"/>
      <c r="G3" s="12"/>
      <c r="H3" s="12"/>
      <c r="I3" s="19"/>
      <c r="J3" s="19"/>
      <c r="K3" s="19"/>
      <c r="L3" s="11"/>
      <c r="M3" s="11"/>
      <c r="N3" s="11"/>
      <c r="O3" s="11"/>
      <c r="P3" s="11"/>
    </row>
    <row r="4" spans="1:25" ht="15" customHeight="1">
      <c r="A4" s="187"/>
      <c r="B4" s="187"/>
      <c r="C4" s="187"/>
      <c r="D4" s="11"/>
      <c r="E4" s="11"/>
      <c r="F4" s="11"/>
      <c r="G4" s="11"/>
      <c r="H4" s="11"/>
      <c r="I4" s="11"/>
      <c r="J4" s="11"/>
      <c r="K4" s="19"/>
      <c r="L4" s="11"/>
      <c r="M4" s="11"/>
      <c r="N4" s="11"/>
      <c r="O4" s="11"/>
      <c r="P4" s="11"/>
    </row>
    <row r="5" spans="1:25" ht="15" customHeight="1">
      <c r="A5" s="187"/>
      <c r="B5" s="187"/>
      <c r="C5" s="187"/>
      <c r="D5" s="11"/>
      <c r="E5" s="11"/>
      <c r="F5" s="11"/>
      <c r="G5" s="11"/>
      <c r="H5" s="11"/>
      <c r="I5" s="11"/>
      <c r="J5" s="11"/>
      <c r="K5" s="19"/>
      <c r="L5" s="11"/>
      <c r="M5" s="11"/>
      <c r="N5" s="11"/>
      <c r="O5" s="11"/>
      <c r="P5" s="11"/>
    </row>
    <row r="6" spans="1:25" ht="15" customHeight="1">
      <c r="A6" s="19"/>
      <c r="B6" s="19"/>
      <c r="C6" s="19"/>
      <c r="D6" s="11"/>
      <c r="E6" s="11"/>
      <c r="F6" s="11"/>
      <c r="G6" s="11"/>
      <c r="H6" s="11"/>
      <c r="I6" s="11"/>
      <c r="J6" s="11"/>
      <c r="K6" s="11"/>
      <c r="L6" s="11"/>
      <c r="M6" s="11"/>
      <c r="N6" s="11"/>
      <c r="O6" s="11"/>
      <c r="P6" s="11"/>
    </row>
    <row r="7" spans="1:25">
      <c r="A7" s="11"/>
      <c r="B7" s="11"/>
      <c r="C7" s="11"/>
      <c r="D7" s="11"/>
      <c r="E7" s="11"/>
      <c r="F7" s="11"/>
      <c r="G7" s="11"/>
      <c r="H7" s="11"/>
      <c r="I7" s="11"/>
      <c r="J7" s="11"/>
      <c r="K7" s="11"/>
      <c r="L7" s="11"/>
      <c r="M7" s="11"/>
      <c r="N7" s="11"/>
      <c r="O7" s="11"/>
      <c r="P7" s="11"/>
    </row>
    <row r="8" spans="1:25">
      <c r="A8" s="11"/>
      <c r="B8" s="11"/>
      <c r="C8" s="11"/>
      <c r="D8" s="11"/>
      <c r="E8" s="11"/>
      <c r="F8" s="11"/>
      <c r="G8" s="11"/>
      <c r="H8" s="11"/>
      <c r="I8" s="11"/>
      <c r="J8" s="11"/>
      <c r="K8" s="11"/>
      <c r="L8" s="11"/>
      <c r="M8" s="11"/>
      <c r="N8" s="11"/>
      <c r="O8" s="11"/>
      <c r="P8" s="11"/>
    </row>
    <row r="9" spans="1:25">
      <c r="A9" s="11"/>
      <c r="B9" s="11"/>
      <c r="C9" s="11"/>
      <c r="D9" s="11"/>
      <c r="E9" s="11"/>
      <c r="F9" s="11"/>
      <c r="G9" s="11"/>
      <c r="H9" s="11"/>
      <c r="I9" s="11"/>
      <c r="J9" s="11"/>
      <c r="K9" s="11"/>
      <c r="L9" s="11"/>
      <c r="M9" s="11"/>
      <c r="N9" s="11"/>
      <c r="O9" s="11"/>
      <c r="P9" s="11"/>
    </row>
    <row r="10" spans="1:25">
      <c r="A10" s="12"/>
      <c r="B10" s="12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  <c r="P10" s="11"/>
    </row>
    <row r="11" spans="1:25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  <c r="P11" s="11"/>
    </row>
    <row r="12" spans="1:25">
      <c r="A12" s="11"/>
      <c r="B12" s="11"/>
      <c r="C12" s="11"/>
      <c r="D12" s="11"/>
      <c r="E12" s="11"/>
      <c r="F12" s="11"/>
      <c r="G12" s="11"/>
      <c r="H12" s="11"/>
      <c r="I12" s="11"/>
      <c r="J12" s="11"/>
      <c r="K12" s="11"/>
      <c r="L12" s="11"/>
      <c r="M12" s="11"/>
      <c r="N12" s="11"/>
      <c r="O12" s="11"/>
      <c r="P12" s="11"/>
    </row>
    <row r="13" spans="1:25" ht="18">
      <c r="A13" s="38" t="s">
        <v>114</v>
      </c>
      <c r="B13" s="39">
        <f>9.10938*10^-31</f>
        <v>9.1093800000000005E-31</v>
      </c>
      <c r="C13" s="11"/>
      <c r="D13" s="11"/>
      <c r="E13" s="11"/>
      <c r="F13" s="11"/>
      <c r="G13" s="11"/>
      <c r="H13" s="11"/>
      <c r="I13" s="11"/>
      <c r="J13" s="11"/>
      <c r="K13" s="11"/>
      <c r="L13" s="11"/>
      <c r="M13" s="11"/>
      <c r="N13" s="11"/>
      <c r="O13" s="11"/>
      <c r="P13" s="11"/>
    </row>
    <row r="14" spans="1:25" ht="18.75">
      <c r="A14" s="40" t="s">
        <v>115</v>
      </c>
      <c r="B14" s="39">
        <f>1.60217*10^-19</f>
        <v>1.60217E-19</v>
      </c>
      <c r="C14" s="11"/>
      <c r="D14" s="11"/>
      <c r="E14" s="11"/>
      <c r="F14" s="11"/>
      <c r="G14" s="11"/>
      <c r="H14" s="11"/>
      <c r="I14" s="11"/>
      <c r="J14" s="11"/>
      <c r="K14" s="11"/>
      <c r="L14" s="11"/>
      <c r="M14" s="11"/>
      <c r="N14" s="11"/>
      <c r="O14" s="11"/>
      <c r="P14" s="11"/>
    </row>
    <row r="15" spans="1:25" ht="17.25">
      <c r="A15" s="38" t="s">
        <v>116</v>
      </c>
      <c r="B15" s="39">
        <f>2.99792*10^8</f>
        <v>299792000</v>
      </c>
      <c r="C15" s="11"/>
      <c r="D15" s="11"/>
      <c r="E15" s="11"/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</row>
    <row r="16" spans="1:25" ht="17.25">
      <c r="A16" s="38" t="s">
        <v>117</v>
      </c>
      <c r="B16" s="41">
        <f>8.98755*10^9</f>
        <v>8987550000</v>
      </c>
      <c r="C16" s="11"/>
      <c r="D16" s="11"/>
      <c r="E16" s="11"/>
      <c r="F16" s="11"/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>
      <c r="A17" s="38" t="s">
        <v>118</v>
      </c>
      <c r="B17" s="39">
        <f>6.62607*10^-34</f>
        <v>6.6260700000000011E-34</v>
      </c>
      <c r="C17" s="11"/>
      <c r="D17" s="11"/>
      <c r="E17" s="11"/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 ht="18">
      <c r="A18" s="38" t="s">
        <v>119</v>
      </c>
      <c r="B18" s="39">
        <f>5.29177*10^-11</f>
        <v>5.2917699999999994E-11</v>
      </c>
      <c r="C18" s="11"/>
      <c r="D18" s="11"/>
      <c r="E18" s="11"/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 ht="18.75">
      <c r="A19" s="38" t="s">
        <v>120</v>
      </c>
      <c r="B19" s="39">
        <f>1.09737*10^7</f>
        <v>10973700</v>
      </c>
      <c r="C19" s="11"/>
      <c r="D19" s="11"/>
      <c r="E19" s="11"/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>
      <c r="A20" s="42" t="s">
        <v>121</v>
      </c>
      <c r="B20" s="43">
        <f>PI()</f>
        <v>3.1415926535897931</v>
      </c>
      <c r="C20" s="11"/>
      <c r="D20" s="11"/>
      <c r="E20" s="11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 ht="18.75">
      <c r="A21" s="44" t="s">
        <v>122</v>
      </c>
      <c r="B21" s="45">
        <f>-94.2925*10^-9</f>
        <v>-9.4292500000000009E-8</v>
      </c>
      <c r="C21" s="11"/>
      <c r="D21" s="11"/>
      <c r="E21" s="11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 ht="18">
      <c r="A22" s="37" t="s">
        <v>123</v>
      </c>
      <c r="B22" s="35">
        <f>-17.4638*10^-18</f>
        <v>-1.7463800000000001E-17</v>
      </c>
      <c r="H22" s="11"/>
      <c r="N22" s="11"/>
      <c r="O22" s="11"/>
    </row>
    <row r="23" spans="1:16">
      <c r="H23" s="11"/>
      <c r="N23" s="11"/>
      <c r="O23" s="11"/>
    </row>
    <row r="24" spans="1:16" ht="15.75">
      <c r="A24" s="2"/>
      <c r="H24" s="11"/>
      <c r="N24" s="11"/>
      <c r="O24" s="11"/>
    </row>
    <row r="25" spans="1:16">
      <c r="H25" s="11"/>
      <c r="N25" s="11"/>
      <c r="O25" s="11"/>
    </row>
    <row r="26" spans="1:16">
      <c r="H26" s="11"/>
      <c r="N26" s="11"/>
      <c r="O26" s="11"/>
    </row>
    <row r="27" spans="1:16">
      <c r="B27" s="3"/>
      <c r="H27" s="11"/>
      <c r="N27" s="11"/>
      <c r="O27" s="11"/>
    </row>
    <row r="28" spans="1:16">
      <c r="B28" s="3"/>
      <c r="H28" s="11"/>
      <c r="N28" s="11"/>
      <c r="O28" s="11"/>
    </row>
    <row r="29" spans="1:16">
      <c r="B29" s="3"/>
      <c r="H29" s="11"/>
      <c r="N29" s="11"/>
      <c r="O29" s="11"/>
    </row>
    <row r="30" spans="1:16">
      <c r="H30" s="11"/>
      <c r="N30" s="11"/>
      <c r="O30" s="11"/>
    </row>
    <row r="31" spans="1:16">
      <c r="H31" s="11"/>
      <c r="N31" s="11"/>
      <c r="O31" s="11"/>
    </row>
    <row r="32" spans="1:16">
      <c r="H32" s="11"/>
      <c r="N32" s="11"/>
      <c r="O32" s="11"/>
    </row>
    <row r="33" spans="1:15">
      <c r="H33" s="11"/>
      <c r="N33" s="11"/>
      <c r="O33" s="11"/>
    </row>
    <row r="34" spans="1:15">
      <c r="H34" s="11"/>
      <c r="N34" s="12"/>
      <c r="O34" s="13"/>
    </row>
    <row r="35" spans="1:15" ht="19.5">
      <c r="B35" s="5" t="s">
        <v>48</v>
      </c>
      <c r="C35" s="6">
        <f>B22/B21</f>
        <v>1.8520879179149985E-10</v>
      </c>
      <c r="H35" s="11"/>
      <c r="N35" s="14"/>
      <c r="O35" s="13"/>
    </row>
    <row r="36" spans="1:15">
      <c r="B36" s="7" t="s">
        <v>124</v>
      </c>
      <c r="C36" s="8">
        <f>(-B22*C35)/((B14^2)*(B16))</f>
        <v>14.019800614028824</v>
      </c>
      <c r="H36" s="11"/>
      <c r="N36" s="12"/>
      <c r="O36" s="13"/>
    </row>
    <row r="37" spans="1:15">
      <c r="H37" s="11"/>
      <c r="N37" s="12"/>
      <c r="O37" s="15"/>
    </row>
    <row r="38" spans="1:15">
      <c r="H38" s="11"/>
      <c r="N38" s="12"/>
      <c r="O38" s="13"/>
    </row>
    <row r="39" spans="1:15">
      <c r="H39" s="11"/>
      <c r="N39" s="12"/>
      <c r="O39" s="13"/>
    </row>
    <row r="40" spans="1:15">
      <c r="H40" s="11"/>
      <c r="N40" s="12"/>
      <c r="O40" s="13"/>
    </row>
    <row r="41" spans="1:15">
      <c r="H41" s="11"/>
      <c r="N41" s="16"/>
      <c r="O41" s="17"/>
    </row>
    <row r="44" spans="1:15">
      <c r="A44" s="22"/>
      <c r="B44" s="22"/>
      <c r="C44" s="22"/>
      <c r="D44" s="22"/>
      <c r="E44" s="22"/>
      <c r="F44" s="22"/>
      <c r="G44" s="22"/>
      <c r="H44" s="22"/>
      <c r="I44" s="22"/>
      <c r="J44" s="22"/>
      <c r="K44" s="22"/>
      <c r="L44" s="22"/>
      <c r="M44" s="22"/>
    </row>
    <row r="45" spans="1:15" ht="18.75">
      <c r="A45" s="22"/>
      <c r="B45" s="61"/>
      <c r="C45" s="22"/>
      <c r="D45" s="22"/>
      <c r="E45" s="22"/>
      <c r="F45" s="22"/>
      <c r="G45" s="22"/>
      <c r="H45" s="22"/>
      <c r="I45" s="22"/>
      <c r="J45" s="22"/>
      <c r="K45" s="22"/>
      <c r="L45" s="22"/>
      <c r="M45" s="22"/>
    </row>
    <row r="46" spans="1:15" ht="18.75" customHeight="1">
      <c r="A46" s="191" t="s">
        <v>125</v>
      </c>
      <c r="B46" s="191"/>
      <c r="C46" s="191"/>
    </row>
    <row r="47" spans="1:15" ht="18.75" customHeight="1">
      <c r="A47" s="191"/>
      <c r="B47" s="191"/>
      <c r="C47" s="191"/>
    </row>
    <row r="48" spans="1:15" ht="18.75" customHeight="1">
      <c r="A48" s="191"/>
      <c r="B48" s="191"/>
      <c r="C48" s="191"/>
    </row>
    <row r="77" spans="1:6" ht="18">
      <c r="A77" s="28" t="s">
        <v>114</v>
      </c>
      <c r="B77" s="29">
        <f>9.10938*10^-31</f>
        <v>9.1093800000000005E-31</v>
      </c>
    </row>
    <row r="78" spans="1:6" ht="18.75">
      <c r="A78" s="30" t="s">
        <v>115</v>
      </c>
      <c r="B78" s="29">
        <f>1.60217*10^-19</f>
        <v>1.60217E-19</v>
      </c>
    </row>
    <row r="79" spans="1:6" ht="17.25">
      <c r="A79" s="28" t="s">
        <v>116</v>
      </c>
      <c r="B79" s="29">
        <f>2.99792*10^8</f>
        <v>299792000</v>
      </c>
      <c r="D79" s="21" t="s">
        <v>126</v>
      </c>
      <c r="E79" s="10">
        <f>((B85^2)*(B78^2)*(B80))/(B82)*(B81)*(B86)</f>
        <v>2.131798522970907E-33</v>
      </c>
      <c r="F79" s="20">
        <f>E79^(1/3)</f>
        <v>1.2870103880947329E-11</v>
      </c>
    </row>
    <row r="80" spans="1:6" ht="17.25">
      <c r="A80" s="28" t="s">
        <v>117</v>
      </c>
      <c r="B80" s="31">
        <f>8.98755*10^9</f>
        <v>8987550000</v>
      </c>
    </row>
    <row r="81" spans="1:5">
      <c r="A81" s="28" t="s">
        <v>118</v>
      </c>
      <c r="B81" s="29">
        <f>6.62607*10^-34</f>
        <v>6.6260700000000011E-34</v>
      </c>
    </row>
    <row r="82" spans="1:5" ht="18">
      <c r="A82" s="28" t="s">
        <v>119</v>
      </c>
      <c r="B82" s="29">
        <f>5.29177*10^-11</f>
        <v>5.2917699999999994E-11</v>
      </c>
    </row>
    <row r="83" spans="1:5" ht="18.75">
      <c r="A83" s="28" t="s">
        <v>120</v>
      </c>
      <c r="B83" s="29">
        <f>1.09737*10^7</f>
        <v>10973700</v>
      </c>
    </row>
    <row r="84" spans="1:5">
      <c r="A84" s="32" t="s">
        <v>121</v>
      </c>
      <c r="B84" s="33">
        <f>PI()</f>
        <v>3.1415926535897931</v>
      </c>
    </row>
    <row r="85" spans="1:5">
      <c r="A85" s="34" t="s">
        <v>124</v>
      </c>
      <c r="B85" s="37">
        <v>14</v>
      </c>
    </row>
    <row r="86" spans="1:5" ht="18">
      <c r="A86" s="34" t="s">
        <v>127</v>
      </c>
      <c r="B86" s="37">
        <f>3.7651*10^15</f>
        <v>3765100000000000</v>
      </c>
    </row>
    <row r="89" spans="1:5">
      <c r="C89" s="9"/>
      <c r="D89" s="9"/>
    </row>
    <row r="90" spans="1:5">
      <c r="E90" s="4"/>
    </row>
    <row r="103" spans="1:13">
      <c r="A103" s="22"/>
      <c r="B103" s="22"/>
      <c r="C103" s="22"/>
      <c r="D103" s="22"/>
      <c r="E103" s="22"/>
      <c r="F103" s="22"/>
      <c r="G103" s="22"/>
      <c r="H103" s="22"/>
      <c r="I103" s="22"/>
      <c r="J103" s="22"/>
      <c r="K103" s="22"/>
      <c r="L103" s="22"/>
      <c r="M103" s="22"/>
    </row>
    <row r="104" spans="1:13">
      <c r="A104" s="22"/>
      <c r="B104" s="22"/>
      <c r="C104" s="22"/>
      <c r="D104" s="22"/>
      <c r="E104" s="22"/>
      <c r="F104" s="22"/>
      <c r="G104" s="22"/>
      <c r="H104" s="22"/>
      <c r="I104" s="22"/>
      <c r="J104" s="22"/>
      <c r="K104" s="22"/>
      <c r="L104" s="22"/>
      <c r="M104" s="22"/>
    </row>
    <row r="105" spans="1:13">
      <c r="A105" s="189" t="s">
        <v>128</v>
      </c>
      <c r="B105" s="189"/>
      <c r="C105" s="189"/>
    </row>
    <row r="106" spans="1:13">
      <c r="A106" s="189"/>
      <c r="B106" s="189"/>
      <c r="C106" s="189"/>
    </row>
    <row r="107" spans="1:13">
      <c r="A107" s="189"/>
      <c r="B107" s="189"/>
      <c r="C107" s="189"/>
    </row>
    <row r="109" spans="1:13" ht="18">
      <c r="A109" s="28" t="s">
        <v>114</v>
      </c>
      <c r="B109" s="29">
        <f>9.10938*10^-31</f>
        <v>9.1093800000000005E-31</v>
      </c>
    </row>
    <row r="110" spans="1:13" ht="18.75">
      <c r="A110" s="30" t="s">
        <v>115</v>
      </c>
      <c r="B110" s="29">
        <f>1.60217*10^-19</f>
        <v>1.60217E-19</v>
      </c>
    </row>
    <row r="111" spans="1:13" ht="17.25">
      <c r="A111" s="28" t="s">
        <v>116</v>
      </c>
      <c r="B111" s="29">
        <f>2.99792*10^8</f>
        <v>299792000</v>
      </c>
    </row>
    <row r="112" spans="1:13" ht="17.25">
      <c r="A112" s="28" t="s">
        <v>117</v>
      </c>
      <c r="B112" s="31">
        <f>8.98755*10^9</f>
        <v>8987550000</v>
      </c>
    </row>
    <row r="113" spans="1:2">
      <c r="A113" s="28" t="s">
        <v>118</v>
      </c>
      <c r="B113" s="29">
        <f>6.62607*10^-34</f>
        <v>6.6260700000000011E-34</v>
      </c>
    </row>
    <row r="114" spans="1:2" ht="18">
      <c r="A114" s="28" t="s">
        <v>119</v>
      </c>
      <c r="B114" s="29">
        <f>5.29177*10^-11</f>
        <v>5.2917699999999994E-11</v>
      </c>
    </row>
    <row r="115" spans="1:2" ht="18.75">
      <c r="A115" s="28" t="s">
        <v>120</v>
      </c>
      <c r="B115" s="29">
        <f>1.09737*10^7</f>
        <v>10973700</v>
      </c>
    </row>
    <row r="116" spans="1:2">
      <c r="A116" s="32" t="s">
        <v>121</v>
      </c>
      <c r="B116" s="33">
        <f>PI()</f>
        <v>3.1415926535897931</v>
      </c>
    </row>
    <row r="117" spans="1:2" ht="18">
      <c r="A117" s="34" t="s">
        <v>129</v>
      </c>
      <c r="B117" s="35">
        <f>-1.9646*10^-17</f>
        <v>-1.9646000000000002E-17</v>
      </c>
    </row>
    <row r="118" spans="1:2">
      <c r="A118" s="34" t="s">
        <v>130</v>
      </c>
      <c r="B118" s="36">
        <f>7.758*10^-10</f>
        <v>7.7580000000000005E-10</v>
      </c>
    </row>
    <row r="119" spans="1:2">
      <c r="A119" s="32" t="s">
        <v>131</v>
      </c>
      <c r="B119" s="37">
        <f>B116*2</f>
        <v>6.2831853071795862</v>
      </c>
    </row>
    <row r="135" spans="1:4">
      <c r="A135" s="22" t="s">
        <v>132</v>
      </c>
    </row>
    <row r="136" spans="1:4">
      <c r="C136" t="s">
        <v>133</v>
      </c>
      <c r="D136" t="s">
        <v>134</v>
      </c>
    </row>
    <row r="137" spans="1:4">
      <c r="A137" s="23" t="s">
        <v>135</v>
      </c>
      <c r="B137" s="24">
        <f>C137/D137</f>
        <v>1.2347240485069243E-10</v>
      </c>
      <c r="C137" s="3">
        <f>B118</f>
        <v>7.7580000000000005E-10</v>
      </c>
      <c r="D137">
        <f>2*B116</f>
        <v>6.2831853071795862</v>
      </c>
    </row>
    <row r="138" spans="1:4">
      <c r="A138" s="23" t="s">
        <v>124</v>
      </c>
      <c r="B138" s="25">
        <f>C138/D138</f>
        <v>21.028850419060614</v>
      </c>
      <c r="C138" s="3">
        <f>(-B117)*(2)*(B137)</f>
        <v>4.8514777313934069E-27</v>
      </c>
      <c r="D138" s="3">
        <f>(B110^2)*(B112)</f>
        <v>2.3070579868674195E-28</v>
      </c>
    </row>
    <row r="139" spans="1:4">
      <c r="A139" s="23" t="s">
        <v>136</v>
      </c>
      <c r="B139" s="26">
        <f>SQRT((B137*B138)/B114)</f>
        <v>7.0047435408139727</v>
      </c>
      <c r="C139" s="3"/>
    </row>
    <row r="140" spans="1:4" ht="17.25">
      <c r="A140" s="23" t="s">
        <v>137</v>
      </c>
      <c r="B140" s="24">
        <f>C140/D140</f>
        <v>6567584.2336205356</v>
      </c>
      <c r="C140" s="3">
        <f>(B119)*(B138)*(B110^2)*(B112)</f>
        <v>3.0482733600000001E-26</v>
      </c>
      <c r="D140" s="3">
        <f>B139*B113</f>
        <v>4.641392103348125E-33</v>
      </c>
    </row>
    <row r="148" spans="1:13">
      <c r="A148" s="22"/>
      <c r="B148" s="22"/>
      <c r="C148" s="22"/>
      <c r="D148" s="22"/>
      <c r="E148" s="22"/>
      <c r="F148" s="22"/>
      <c r="G148" s="22"/>
      <c r="H148" s="22"/>
      <c r="I148" s="22"/>
      <c r="J148" s="22"/>
      <c r="K148" s="22"/>
      <c r="L148" s="22"/>
      <c r="M148" s="22"/>
    </row>
    <row r="149" spans="1:13">
      <c r="A149" s="22"/>
      <c r="B149" s="22"/>
      <c r="C149" s="22"/>
      <c r="D149" s="22"/>
      <c r="E149" s="22"/>
      <c r="F149" s="22"/>
      <c r="G149" s="22"/>
      <c r="H149" s="22"/>
      <c r="I149" s="22"/>
      <c r="J149" s="22"/>
      <c r="K149" s="22"/>
      <c r="L149" s="22"/>
      <c r="M149" s="22"/>
    </row>
    <row r="150" spans="1:13">
      <c r="A150" s="189" t="s">
        <v>138</v>
      </c>
      <c r="B150" s="189"/>
      <c r="C150" s="189"/>
    </row>
    <row r="151" spans="1:13">
      <c r="A151" s="189"/>
      <c r="B151" s="189"/>
      <c r="C151" s="189"/>
    </row>
    <row r="152" spans="1:13">
      <c r="A152" s="189"/>
      <c r="B152" s="189"/>
      <c r="C152" s="189"/>
    </row>
    <row r="164" spans="1:2" ht="18">
      <c r="A164" s="28" t="s">
        <v>114</v>
      </c>
      <c r="B164" s="29">
        <f>9.10938*10^-31</f>
        <v>9.1093800000000005E-31</v>
      </c>
    </row>
    <row r="165" spans="1:2" ht="18.75">
      <c r="A165" s="30" t="s">
        <v>115</v>
      </c>
      <c r="B165" s="29">
        <f>1.60217*10^-19</f>
        <v>1.60217E-19</v>
      </c>
    </row>
    <row r="166" spans="1:2" ht="17.25">
      <c r="A166" s="28" t="s">
        <v>116</v>
      </c>
      <c r="B166" s="29">
        <f>2.99792*10^8</f>
        <v>299792000</v>
      </c>
    </row>
    <row r="167" spans="1:2" ht="17.25">
      <c r="A167" s="28" t="s">
        <v>117</v>
      </c>
      <c r="B167" s="31">
        <f>8.98755*10^9</f>
        <v>8987550000</v>
      </c>
    </row>
    <row r="168" spans="1:2">
      <c r="A168" s="28" t="s">
        <v>118</v>
      </c>
      <c r="B168" s="29">
        <f>6.62607*10^-34</f>
        <v>6.6260700000000011E-34</v>
      </c>
    </row>
    <row r="169" spans="1:2" ht="18">
      <c r="A169" s="47" t="s">
        <v>119</v>
      </c>
      <c r="B169" s="29">
        <f>5.29177*10^-11</f>
        <v>5.2917699999999994E-11</v>
      </c>
    </row>
    <row r="170" spans="1:2" ht="18.75">
      <c r="A170" s="47" t="s">
        <v>120</v>
      </c>
      <c r="B170" s="29">
        <f>1.09737*10^7</f>
        <v>10973700</v>
      </c>
    </row>
    <row r="171" spans="1:2">
      <c r="A171" s="48" t="s">
        <v>121</v>
      </c>
      <c r="B171" s="33">
        <f>PI()</f>
        <v>3.1415926535897931</v>
      </c>
    </row>
    <row r="172" spans="1:2">
      <c r="A172" s="48" t="s">
        <v>131</v>
      </c>
      <c r="B172" s="46">
        <f>B171*2</f>
        <v>6.2831853071795862</v>
      </c>
    </row>
    <row r="173" spans="1:2" ht="17.25">
      <c r="A173" s="49" t="s">
        <v>139</v>
      </c>
      <c r="B173" s="50">
        <f>2.1877*10^6</f>
        <v>2187700</v>
      </c>
    </row>
    <row r="174" spans="1:2" ht="18">
      <c r="A174" s="49" t="s">
        <v>140</v>
      </c>
      <c r="B174" s="50">
        <f>-11.7865*10^-9</f>
        <v>-1.1786500000000001E-8</v>
      </c>
    </row>
    <row r="177" spans="1:13">
      <c r="A177" s="49" t="s">
        <v>135</v>
      </c>
      <c r="B177" s="50">
        <f>((-B164)*(B173^2))/B174</f>
        <v>3.6989587844143894E-10</v>
      </c>
    </row>
    <row r="178" spans="1:13">
      <c r="A178" s="51" t="s">
        <v>124</v>
      </c>
      <c r="B178" s="55">
        <f>A179/B179</f>
        <v>6.9901313174000457</v>
      </c>
    </row>
    <row r="179" spans="1:13">
      <c r="A179" s="3">
        <f>((B164)*(B177)*(B173^2))</f>
        <v>1.6126638285059851E-27</v>
      </c>
      <c r="B179" s="3">
        <f>(B165^2)*(B167)</f>
        <v>2.3070579868674195E-28</v>
      </c>
    </row>
    <row r="180" spans="1:13">
      <c r="A180" s="51" t="s">
        <v>136</v>
      </c>
      <c r="B180" s="55">
        <f>SQRT(((B178)*(B177))/B169)</f>
        <v>6.9900765758293897</v>
      </c>
    </row>
    <row r="191" spans="1:13">
      <c r="A191" s="22"/>
      <c r="B191" s="22"/>
      <c r="C191" s="22"/>
      <c r="D191" s="22"/>
      <c r="E191" s="22"/>
      <c r="F191" s="22"/>
      <c r="G191" s="22"/>
      <c r="H191" s="22"/>
      <c r="I191" s="22"/>
      <c r="J191" s="22"/>
      <c r="K191" s="22"/>
      <c r="L191" s="22"/>
      <c r="M191" s="22"/>
    </row>
    <row r="192" spans="1:13">
      <c r="A192" s="22"/>
      <c r="B192" s="22"/>
      <c r="C192" s="22"/>
      <c r="D192" s="22"/>
      <c r="E192" s="22"/>
      <c r="F192" s="22"/>
      <c r="G192" s="22"/>
      <c r="H192" s="22"/>
      <c r="I192" s="22"/>
      <c r="J192" s="22"/>
      <c r="K192" s="22"/>
      <c r="L192" s="22"/>
      <c r="M192" s="22"/>
    </row>
    <row r="193" spans="1:3" ht="15" customHeight="1">
      <c r="A193" s="56"/>
      <c r="B193" s="56"/>
      <c r="C193" s="56"/>
    </row>
    <row r="194" spans="1:3" ht="15" customHeight="1">
      <c r="A194" s="56"/>
      <c r="B194" s="56"/>
      <c r="C194" s="56"/>
    </row>
    <row r="195" spans="1:3" ht="15" customHeight="1">
      <c r="A195" s="56"/>
      <c r="B195" s="56"/>
      <c r="C195" s="56"/>
    </row>
  </sheetData>
  <mergeCells count="6">
    <mergeCell ref="A105:C107"/>
    <mergeCell ref="A150:C152"/>
    <mergeCell ref="A2:M2"/>
    <mergeCell ref="A1:M1"/>
    <mergeCell ref="A46:C48"/>
    <mergeCell ref="A3:C5"/>
  </mergeCells>
  <printOptions horizontalCentered="1"/>
  <pageMargins left="0.23622047244094491" right="0.82677165354330717" top="0.74803149606299213" bottom="1.5354330708661419" header="0.31496062992125984" footer="0"/>
  <pageSetup paperSize="5" orientation="landscape" horizontalDpi="4294967293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D23DC-197A-4C00-9D20-4902AA2FCAC6}">
  <sheetPr codeName="Hoja2"/>
  <dimension ref="A1:M184"/>
  <sheetViews>
    <sheetView zoomScale="73" zoomScaleNormal="73" workbookViewId="0">
      <pane ySplit="1" topLeftCell="A161" activePane="bottomLeft" state="frozen"/>
      <selection pane="bottomLeft" activeCell="D117" sqref="D117"/>
    </sheetView>
  </sheetViews>
  <sheetFormatPr baseColWidth="10" defaultColWidth="11.42578125" defaultRowHeight="15"/>
  <cols>
    <col min="1" max="1" width="14.140625" customWidth="1"/>
    <col min="2" max="2" width="13.140625" bestFit="1" customWidth="1"/>
    <col min="6" max="6" width="13.140625" customWidth="1"/>
    <col min="8" max="8" width="16.42578125" customWidth="1"/>
    <col min="9" max="9" width="16.85546875" customWidth="1"/>
    <col min="10" max="10" width="17.140625" customWidth="1"/>
    <col min="11" max="11" width="13.5703125" bestFit="1" customWidth="1"/>
  </cols>
  <sheetData>
    <row r="1" spans="1:13" ht="38.25" customHeight="1">
      <c r="A1" s="186" t="s">
        <v>42</v>
      </c>
      <c r="B1" s="186"/>
      <c r="C1" s="186"/>
      <c r="D1" s="186"/>
      <c r="E1" s="186"/>
      <c r="F1" s="186"/>
      <c r="G1" s="186"/>
      <c r="H1" s="186"/>
      <c r="I1" s="186"/>
      <c r="J1" s="186"/>
      <c r="K1" s="186"/>
      <c r="L1" s="186"/>
      <c r="M1" s="186"/>
    </row>
    <row r="2" spans="1:13" ht="21" customHeight="1">
      <c r="A2" s="57"/>
      <c r="B2" s="57"/>
      <c r="C2" s="57"/>
      <c r="D2" s="57"/>
      <c r="E2" s="57"/>
      <c r="F2" s="57"/>
      <c r="G2" s="57"/>
      <c r="H2" s="57"/>
      <c r="I2" s="57"/>
      <c r="J2" s="57"/>
      <c r="K2" s="57"/>
      <c r="L2" s="57"/>
      <c r="M2" s="57"/>
    </row>
    <row r="4" spans="1:13">
      <c r="A4" s="189" t="s">
        <v>141</v>
      </c>
      <c r="B4" s="189"/>
      <c r="C4" s="189"/>
    </row>
    <row r="5" spans="1:13">
      <c r="A5" s="189"/>
      <c r="B5" s="189"/>
      <c r="C5" s="189"/>
    </row>
    <row r="6" spans="1:13">
      <c r="A6" s="189"/>
      <c r="B6" s="189"/>
      <c r="C6" s="189"/>
    </row>
    <row r="8" spans="1:13">
      <c r="A8" s="201" t="s">
        <v>191</v>
      </c>
      <c r="B8" s="201"/>
    </row>
    <row r="9" spans="1:13" ht="18">
      <c r="A9" s="28" t="s">
        <v>114</v>
      </c>
      <c r="B9" s="29">
        <f>9.10938*10^-31</f>
        <v>9.1093800000000005E-31</v>
      </c>
    </row>
    <row r="10" spans="1:13" ht="18.75">
      <c r="A10" s="30" t="s">
        <v>115</v>
      </c>
      <c r="B10" s="29">
        <f>1.60217*10^-19</f>
        <v>1.60217E-19</v>
      </c>
    </row>
    <row r="11" spans="1:13" ht="17.25">
      <c r="A11" s="28" t="s">
        <v>116</v>
      </c>
      <c r="B11" s="29">
        <f>2.99792*10^8</f>
        <v>299792000</v>
      </c>
    </row>
    <row r="12" spans="1:13" ht="17.25">
      <c r="A12" s="28" t="s">
        <v>117</v>
      </c>
      <c r="B12" s="31">
        <f>8.98755*10^9</f>
        <v>8987550000</v>
      </c>
    </row>
    <row r="13" spans="1:13">
      <c r="A13" s="28" t="s">
        <v>118</v>
      </c>
      <c r="B13" s="29">
        <f>6.62607*10^-34</f>
        <v>6.6260700000000011E-34</v>
      </c>
    </row>
    <row r="14" spans="1:13" ht="18">
      <c r="A14" s="47" t="s">
        <v>119</v>
      </c>
      <c r="B14" s="29">
        <f>5.29177*10^-11</f>
        <v>5.2917699999999994E-11</v>
      </c>
    </row>
    <row r="15" spans="1:13" ht="18.75">
      <c r="A15" s="47" t="s">
        <v>120</v>
      </c>
      <c r="B15" s="29">
        <f>1.09737*10^7</f>
        <v>10973700</v>
      </c>
    </row>
    <row r="16" spans="1:13">
      <c r="A16" s="48" t="s">
        <v>121</v>
      </c>
      <c r="B16" s="33">
        <f>PI()</f>
        <v>3.1415926535897931</v>
      </c>
    </row>
    <row r="17" spans="1:8">
      <c r="A17" s="48" t="s">
        <v>131</v>
      </c>
      <c r="B17" s="46">
        <f>B16*2</f>
        <v>6.2831853071795862</v>
      </c>
      <c r="E17" t="s">
        <v>124</v>
      </c>
      <c r="F17" s="114">
        <f>E18/F18</f>
        <v>5.9584341608445115</v>
      </c>
      <c r="G17" s="11"/>
      <c r="H17" s="11"/>
    </row>
    <row r="18" spans="1:8">
      <c r="E18">
        <f>((-B21)*(B20))</f>
        <v>1.3746453120000001E-27</v>
      </c>
      <c r="F18" s="3">
        <f>((B10^2)*(B12))</f>
        <v>2.3070579868674195E-28</v>
      </c>
      <c r="G18" s="11"/>
      <c r="H18" s="11"/>
    </row>
    <row r="19" spans="1:8">
      <c r="A19" s="201" t="s">
        <v>187</v>
      </c>
      <c r="B19" s="201"/>
      <c r="E19" s="11"/>
      <c r="F19" s="11"/>
      <c r="G19" s="11"/>
      <c r="H19" s="11"/>
    </row>
    <row r="20" spans="1:8">
      <c r="A20" s="52" t="s">
        <v>135</v>
      </c>
      <c r="B20" s="27">
        <f>3.1376*10^-10</f>
        <v>3.1376000000000001E-10</v>
      </c>
      <c r="E20" s="11"/>
      <c r="F20" s="11"/>
      <c r="G20" s="11"/>
      <c r="H20" s="11"/>
    </row>
    <row r="21" spans="1:8">
      <c r="A21" s="52" t="s">
        <v>142</v>
      </c>
      <c r="B21" s="27">
        <f>-4.3812*10^-18</f>
        <v>-4.3812000000000002E-18</v>
      </c>
      <c r="E21" s="11"/>
      <c r="F21" s="11"/>
      <c r="G21" s="11"/>
      <c r="H21" s="11"/>
    </row>
    <row r="22" spans="1:8">
      <c r="E22" s="11"/>
      <c r="F22" s="11"/>
      <c r="G22" s="11"/>
      <c r="H22" s="11"/>
    </row>
    <row r="23" spans="1:8">
      <c r="H23" s="11"/>
    </row>
    <row r="24" spans="1:8">
      <c r="H24" s="11"/>
    </row>
    <row r="25" spans="1:8">
      <c r="H25" s="11"/>
    </row>
    <row r="26" spans="1:8">
      <c r="H26" s="11"/>
    </row>
    <row r="27" spans="1:8" ht="9.75" customHeight="1">
      <c r="H27" s="11"/>
    </row>
    <row r="28" spans="1:8" ht="3.75" customHeight="1">
      <c r="H28" s="11"/>
    </row>
    <row r="29" spans="1:8" ht="13.5" customHeight="1">
      <c r="H29" s="11"/>
    </row>
    <row r="30" spans="1:8" ht="10.5" customHeight="1">
      <c r="H30" s="11"/>
    </row>
    <row r="31" spans="1:8" ht="1.5" customHeight="1">
      <c r="H31" s="11"/>
    </row>
    <row r="32" spans="1:8" ht="2.25" customHeight="1"/>
    <row r="33" spans="1:13" ht="26.25" customHeight="1">
      <c r="A33" s="200"/>
      <c r="B33" s="200"/>
      <c r="C33" s="200"/>
      <c r="D33" s="200"/>
      <c r="E33" s="200"/>
      <c r="F33" s="200"/>
      <c r="G33" s="200"/>
      <c r="H33" s="200"/>
      <c r="I33" s="200"/>
      <c r="J33" s="200"/>
      <c r="K33" s="200"/>
      <c r="L33" s="200"/>
      <c r="M33" s="200"/>
    </row>
    <row r="34" spans="1:13">
      <c r="A34" s="189" t="s">
        <v>143</v>
      </c>
      <c r="B34" s="189"/>
      <c r="C34" s="189"/>
    </row>
    <row r="35" spans="1:13">
      <c r="A35" s="189"/>
      <c r="B35" s="189"/>
      <c r="C35" s="189"/>
    </row>
    <row r="36" spans="1:13">
      <c r="A36" s="189"/>
      <c r="B36" s="189"/>
      <c r="C36" s="189"/>
    </row>
    <row r="39" spans="1:13">
      <c r="A39" s="201" t="s">
        <v>191</v>
      </c>
      <c r="B39" s="201"/>
    </row>
    <row r="40" spans="1:13" ht="18">
      <c r="A40" s="47" t="s">
        <v>114</v>
      </c>
      <c r="B40" s="29">
        <f>9.10938*10^-31</f>
        <v>9.1093800000000005E-31</v>
      </c>
    </row>
    <row r="41" spans="1:13" ht="18.75">
      <c r="A41" s="142" t="s">
        <v>115</v>
      </c>
      <c r="B41" s="29">
        <f>1.60217*10^-19</f>
        <v>1.60217E-19</v>
      </c>
    </row>
    <row r="42" spans="1:13" ht="17.25">
      <c r="A42" s="47" t="s">
        <v>116</v>
      </c>
      <c r="B42" s="29">
        <f>2.99792*10^8</f>
        <v>299792000</v>
      </c>
    </row>
    <row r="43" spans="1:13" ht="17.25">
      <c r="A43" s="47" t="s">
        <v>117</v>
      </c>
      <c r="B43" s="31">
        <f>8.98755*10^9</f>
        <v>8987550000</v>
      </c>
      <c r="D43" s="205" t="s">
        <v>194</v>
      </c>
      <c r="E43" s="205"/>
      <c r="F43" s="205"/>
    </row>
    <row r="44" spans="1:13">
      <c r="A44" s="47" t="s">
        <v>118</v>
      </c>
      <c r="B44" s="29">
        <f>6.62607*10^-34</f>
        <v>6.6260700000000011E-34</v>
      </c>
    </row>
    <row r="45" spans="1:13" ht="18.75">
      <c r="A45" s="47" t="s">
        <v>119</v>
      </c>
      <c r="B45" s="29">
        <f>5.29177*10^-11</f>
        <v>5.2917699999999994E-11</v>
      </c>
      <c r="H45" s="156" t="s">
        <v>181</v>
      </c>
      <c r="I45" s="157">
        <f>-(B56/(B42*B46*(B54^2)))+(1/(B55)^2)</f>
        <v>5.100204209458158E-3</v>
      </c>
    </row>
    <row r="46" spans="1:13" ht="18.75">
      <c r="A46" s="47" t="s">
        <v>120</v>
      </c>
      <c r="B46" s="29">
        <f>1.09737*10^7</f>
        <v>10973700</v>
      </c>
      <c r="D46" s="156"/>
      <c r="H46" s="157"/>
      <c r="I46" s="156">
        <f>SQRT(I45)</f>
        <v>7.1415714023302726E-2</v>
      </c>
    </row>
    <row r="47" spans="1:13" ht="18">
      <c r="A47" s="48" t="s">
        <v>121</v>
      </c>
      <c r="B47" s="33">
        <f>PI()</f>
        <v>3.1415926535897931</v>
      </c>
      <c r="H47" s="168" t="s">
        <v>184</v>
      </c>
      <c r="I47" s="169">
        <f>1/I46</f>
        <v>14.00252050513285</v>
      </c>
    </row>
    <row r="48" spans="1:13" ht="18.75">
      <c r="A48" s="146" t="s">
        <v>122</v>
      </c>
      <c r="B48" s="148">
        <f>-94.2925*10^-9</f>
        <v>-9.4292500000000009E-8</v>
      </c>
      <c r="H48" s="151"/>
      <c r="I48" s="151"/>
    </row>
    <row r="49" spans="1:10" ht="18">
      <c r="A49" s="46" t="s">
        <v>123</v>
      </c>
      <c r="B49" s="148">
        <f>-17.4638*10^-18</f>
        <v>-1.7463800000000001E-17</v>
      </c>
    </row>
    <row r="52" spans="1:10">
      <c r="H52" s="170" t="s">
        <v>207</v>
      </c>
      <c r="I52" s="157">
        <f>(2*B47*B54*B41^2*B43)</f>
        <v>3.0440912976383043E-26</v>
      </c>
      <c r="J52" s="157">
        <f>I47*B44</f>
        <v>9.278168104344564E-33</v>
      </c>
    </row>
    <row r="53" spans="1:10">
      <c r="A53" s="202" t="s">
        <v>187</v>
      </c>
      <c r="B53" s="202"/>
      <c r="I53" s="167">
        <f>I52/J52</f>
        <v>3280918.4565354967</v>
      </c>
    </row>
    <row r="54" spans="1:10">
      <c r="A54" s="51" t="s">
        <v>124</v>
      </c>
      <c r="B54" s="51">
        <v>21</v>
      </c>
    </row>
    <row r="55" spans="1:10">
      <c r="A55" s="51" t="s">
        <v>136</v>
      </c>
      <c r="B55" s="51">
        <v>7</v>
      </c>
    </row>
    <row r="56" spans="1:10">
      <c r="A56" s="51" t="s">
        <v>179</v>
      </c>
      <c r="B56" s="51">
        <f>2.2209*10^16</f>
        <v>2.2209E+16</v>
      </c>
      <c r="H56" s="166" t="s">
        <v>135</v>
      </c>
      <c r="I56" s="167">
        <f>B45*I47^2/B54</f>
        <v>4.9407638845468647E-10</v>
      </c>
    </row>
    <row r="59" spans="1:10">
      <c r="H59" s="166" t="s">
        <v>208</v>
      </c>
      <c r="I59" s="167">
        <f>I53/(2*B47*I56)</f>
        <v>1056869752210283.1</v>
      </c>
    </row>
    <row r="60" spans="1:10" s="156" customFormat="1"/>
    <row r="61" spans="1:10" s="156" customFormat="1"/>
    <row r="62" spans="1:10" s="156" customFormat="1"/>
    <row r="66" spans="1:13">
      <c r="A66" s="200"/>
      <c r="B66" s="200"/>
      <c r="C66" s="200"/>
      <c r="D66" s="200"/>
      <c r="E66" s="200"/>
      <c r="F66" s="200"/>
      <c r="G66" s="200"/>
      <c r="H66" s="200"/>
      <c r="I66" s="200"/>
      <c r="J66" s="200"/>
      <c r="K66" s="200"/>
      <c r="L66" s="200"/>
      <c r="M66" s="200"/>
    </row>
    <row r="67" spans="1:13">
      <c r="A67" s="192" t="s">
        <v>144</v>
      </c>
      <c r="B67" s="193"/>
      <c r="C67" s="194"/>
    </row>
    <row r="68" spans="1:13">
      <c r="A68" s="195"/>
      <c r="B68" s="189"/>
      <c r="C68" s="196"/>
    </row>
    <row r="69" spans="1:13">
      <c r="A69" s="197"/>
      <c r="B69" s="198"/>
      <c r="C69" s="199"/>
    </row>
    <row r="72" spans="1:13">
      <c r="A72" s="201" t="s">
        <v>191</v>
      </c>
      <c r="B72" s="201"/>
    </row>
    <row r="73" spans="1:13" ht="18">
      <c r="A73" s="47" t="s">
        <v>114</v>
      </c>
      <c r="B73" s="29">
        <f>9.10938*10^-31</f>
        <v>9.1093800000000005E-31</v>
      </c>
      <c r="F73" s="3"/>
      <c r="G73" s="3"/>
      <c r="H73" s="140"/>
    </row>
    <row r="74" spans="1:13" ht="18.75">
      <c r="A74" s="142" t="s">
        <v>115</v>
      </c>
      <c r="B74" s="29">
        <f>1.60217*10^-19</f>
        <v>1.60217E-19</v>
      </c>
      <c r="D74" s="181" t="s">
        <v>188</v>
      </c>
      <c r="E74" s="181"/>
      <c r="G74" s="181" t="s">
        <v>189</v>
      </c>
      <c r="H74" s="181"/>
      <c r="J74" s="3"/>
    </row>
    <row r="75" spans="1:13" ht="19.5">
      <c r="A75" s="47" t="s">
        <v>116</v>
      </c>
      <c r="B75" s="29">
        <f>2.99792*10^8</f>
        <v>299792000</v>
      </c>
      <c r="D75" s="115"/>
      <c r="E75" s="118"/>
    </row>
    <row r="76" spans="1:13" ht="18.75">
      <c r="A76" s="143" t="s">
        <v>148</v>
      </c>
      <c r="B76" s="31">
        <f>8.98755*10^9</f>
        <v>8987550000</v>
      </c>
      <c r="D76" s="116"/>
      <c r="E76" s="3"/>
      <c r="G76" t="s">
        <v>181</v>
      </c>
      <c r="H76" s="4">
        <f>-(1/(B85*B79*(B83^2)))+(1/(B84)^2)</f>
        <v>2.0407864125997544E-2</v>
      </c>
      <c r="J76" s="3"/>
      <c r="K76" s="3"/>
    </row>
    <row r="77" spans="1:13">
      <c r="A77" s="143" t="s">
        <v>118</v>
      </c>
      <c r="B77" s="144">
        <f>6.62607*10^-34</f>
        <v>6.6260700000000011E-34</v>
      </c>
      <c r="G77" s="3"/>
      <c r="H77">
        <f>SQRT(H76)</f>
        <v>0.14285609586572617</v>
      </c>
    </row>
    <row r="78" spans="1:13" ht="18">
      <c r="A78" s="47" t="s">
        <v>119</v>
      </c>
      <c r="B78" s="29">
        <f>5.29177*10^-11</f>
        <v>5.2917699999999994E-11</v>
      </c>
      <c r="G78" s="152" t="s">
        <v>190</v>
      </c>
      <c r="H78" s="152">
        <f>1/H77</f>
        <v>7.0000513029554137</v>
      </c>
    </row>
    <row r="79" spans="1:13" ht="18.75">
      <c r="A79" s="47" t="s">
        <v>120</v>
      </c>
      <c r="B79" s="145">
        <f>1.09737*10^7</f>
        <v>10973700</v>
      </c>
      <c r="H79" s="119"/>
    </row>
    <row r="80" spans="1:13">
      <c r="A80" s="48" t="s">
        <v>121</v>
      </c>
      <c r="B80" s="33">
        <f>PI()</f>
        <v>3.1415926535897931</v>
      </c>
    </row>
    <row r="82" spans="1:13">
      <c r="A82" s="201" t="s">
        <v>187</v>
      </c>
      <c r="B82" s="201"/>
    </row>
    <row r="83" spans="1:13" ht="15.75">
      <c r="A83" s="146" t="s">
        <v>124</v>
      </c>
      <c r="B83" s="147">
        <v>7</v>
      </c>
      <c r="G83" s="149" t="s">
        <v>182</v>
      </c>
      <c r="H83" s="150">
        <f>H84/H85</f>
        <v>2187656.7268352648</v>
      </c>
    </row>
    <row r="84" spans="1:13" ht="18">
      <c r="A84" s="46" t="s">
        <v>186</v>
      </c>
      <c r="B84" s="147">
        <v>3</v>
      </c>
      <c r="G84" s="3"/>
      <c r="H84" s="141">
        <f>2*B80*B83*(B74^2)*B76</f>
        <v>1.0146970992127681E-26</v>
      </c>
      <c r="I84" s="3"/>
    </row>
    <row r="85" spans="1:13">
      <c r="A85" s="48" t="s">
        <v>180</v>
      </c>
      <c r="B85" s="53">
        <f>20.5035*10^-9</f>
        <v>2.0503499999999999E-8</v>
      </c>
      <c r="H85" s="3">
        <f>H78*B77</f>
        <v>4.6382829936973787E-33</v>
      </c>
    </row>
    <row r="89" spans="1:13">
      <c r="A89" s="200"/>
      <c r="B89" s="200"/>
      <c r="C89" s="200"/>
      <c r="D89" s="200"/>
      <c r="E89" s="200"/>
      <c r="F89" s="200"/>
      <c r="G89" s="200"/>
      <c r="H89" s="200"/>
      <c r="I89" s="200"/>
      <c r="J89" s="200"/>
      <c r="K89" s="200"/>
      <c r="L89" s="200"/>
      <c r="M89" s="200"/>
    </row>
    <row r="90" spans="1:13">
      <c r="A90" s="189" t="s">
        <v>145</v>
      </c>
      <c r="B90" s="189"/>
      <c r="C90" s="189"/>
    </row>
    <row r="91" spans="1:13">
      <c r="A91" s="189"/>
      <c r="B91" s="189"/>
      <c r="C91" s="189"/>
    </row>
    <row r="92" spans="1:13">
      <c r="A92" s="189"/>
      <c r="B92" s="189"/>
      <c r="C92" s="189"/>
    </row>
    <row r="94" spans="1:13">
      <c r="A94" s="201" t="s">
        <v>191</v>
      </c>
      <c r="B94" s="201"/>
    </row>
    <row r="95" spans="1:13" ht="18">
      <c r="A95" s="47" t="s">
        <v>114</v>
      </c>
      <c r="B95" s="29">
        <f>9.10938*10^-31</f>
        <v>9.1093800000000005E-31</v>
      </c>
    </row>
    <row r="96" spans="1:13" ht="18.75">
      <c r="A96" s="142" t="s">
        <v>115</v>
      </c>
      <c r="B96" s="29">
        <f>1.60217*10^-19</f>
        <v>1.60217E-19</v>
      </c>
    </row>
    <row r="97" spans="1:8" ht="17.25">
      <c r="A97" s="47" t="s">
        <v>116</v>
      </c>
      <c r="B97" s="29">
        <f>2.99792*10^8</f>
        <v>299792000</v>
      </c>
      <c r="D97" s="181" t="s">
        <v>194</v>
      </c>
      <c r="E97" s="181"/>
    </row>
    <row r="98" spans="1:8">
      <c r="A98" s="143" t="s">
        <v>148</v>
      </c>
      <c r="B98" s="31">
        <f>8.98755*10^9</f>
        <v>8987550000</v>
      </c>
    </row>
    <row r="99" spans="1:8">
      <c r="A99" s="143" t="s">
        <v>118</v>
      </c>
      <c r="B99" s="144">
        <f>6.62607*10^-34</f>
        <v>6.6260700000000011E-34</v>
      </c>
      <c r="D99" s="185" t="s">
        <v>195</v>
      </c>
      <c r="E99" s="185"/>
    </row>
    <row r="100" spans="1:8" ht="18">
      <c r="A100" s="47" t="s">
        <v>119</v>
      </c>
      <c r="B100" s="29">
        <f>5.29177*10^-11</f>
        <v>5.2917699999999994E-11</v>
      </c>
    </row>
    <row r="101" spans="1:8" ht="18.75">
      <c r="A101" s="47" t="s">
        <v>120</v>
      </c>
      <c r="B101" s="145">
        <f>1.09737*10^7</f>
        <v>10973700</v>
      </c>
      <c r="H101" s="127" t="s">
        <v>196</v>
      </c>
    </row>
    <row r="102" spans="1:8">
      <c r="A102" s="48" t="s">
        <v>121</v>
      </c>
      <c r="B102" s="33">
        <f>PI()</f>
        <v>3.1415926535897931</v>
      </c>
    </row>
    <row r="104" spans="1:8">
      <c r="A104" s="207" t="s">
        <v>192</v>
      </c>
      <c r="B104" s="208"/>
      <c r="G104" s="158" t="s">
        <v>197</v>
      </c>
      <c r="H104" s="159">
        <f>((B106)*(2*(B102))/B99)</f>
        <v>7.9999958749291924</v>
      </c>
    </row>
    <row r="105" spans="1:8">
      <c r="A105" s="51" t="s">
        <v>124</v>
      </c>
      <c r="B105" s="51">
        <v>11</v>
      </c>
      <c r="G105" s="158" t="s">
        <v>198</v>
      </c>
      <c r="H105" s="159">
        <f>SQRT(((B107)*(B105))/B100)</f>
        <v>2.9999896064841685</v>
      </c>
    </row>
    <row r="106" spans="1:8">
      <c r="A106" s="51" t="s">
        <v>193</v>
      </c>
      <c r="B106" s="153">
        <v>8.4365699999999996E-34</v>
      </c>
    </row>
    <row r="107" spans="1:8">
      <c r="A107" s="51" t="s">
        <v>135</v>
      </c>
      <c r="B107" s="153">
        <v>4.3296E-11</v>
      </c>
      <c r="G107" s="158" t="s">
        <v>183</v>
      </c>
      <c r="H107" s="158">
        <v>8</v>
      </c>
    </row>
    <row r="108" spans="1:8">
      <c r="A108" s="156"/>
      <c r="B108" s="156"/>
      <c r="G108" s="158" t="s">
        <v>185</v>
      </c>
      <c r="H108" s="158">
        <v>3</v>
      </c>
    </row>
    <row r="110" spans="1:8">
      <c r="G110" s="201" t="s">
        <v>199</v>
      </c>
      <c r="H110" s="201"/>
    </row>
    <row r="111" spans="1:8" ht="18.75">
      <c r="G111" s="158" t="s">
        <v>201</v>
      </c>
      <c r="H111" s="159">
        <f>(1/(H104^2))</f>
        <v>1.5625016113570304E-2</v>
      </c>
    </row>
    <row r="112" spans="1:8" ht="18.75">
      <c r="G112" s="158" t="s">
        <v>200</v>
      </c>
      <c r="H112" s="159">
        <f>((1/(H105^2)))</f>
        <v>0.11111188100517366</v>
      </c>
    </row>
    <row r="113" spans="1:13">
      <c r="G113" s="158"/>
      <c r="H113" s="159">
        <f>(H112-H111)</f>
        <v>9.5486864891603351E-2</v>
      </c>
    </row>
    <row r="115" spans="1:13">
      <c r="G115" s="154" t="s">
        <v>179</v>
      </c>
      <c r="H115" s="10">
        <f>(B101)*(B105^2)*B97</f>
        <v>3.980691239184E+17</v>
      </c>
    </row>
    <row r="116" spans="1:13">
      <c r="H116" s="155">
        <f>H115*H113</f>
        <v>3.8010372653115176E+16</v>
      </c>
    </row>
    <row r="119" spans="1:13">
      <c r="A119" s="200"/>
      <c r="B119" s="200"/>
      <c r="C119" s="200"/>
      <c r="D119" s="200"/>
      <c r="E119" s="200"/>
      <c r="F119" s="200"/>
      <c r="G119" s="200"/>
      <c r="H119" s="200"/>
      <c r="I119" s="200"/>
      <c r="J119" s="200"/>
      <c r="K119" s="200"/>
      <c r="L119" s="200"/>
      <c r="M119" s="200"/>
    </row>
    <row r="120" spans="1:13">
      <c r="A120" s="189" t="s">
        <v>146</v>
      </c>
      <c r="B120" s="189"/>
      <c r="C120" s="189"/>
    </row>
    <row r="121" spans="1:13">
      <c r="A121" s="189"/>
      <c r="B121" s="189"/>
      <c r="C121" s="189"/>
    </row>
    <row r="122" spans="1:13">
      <c r="A122" s="189"/>
      <c r="B122" s="189"/>
      <c r="C122" s="189"/>
    </row>
    <row r="125" spans="1:13">
      <c r="A125" s="201" t="s">
        <v>191</v>
      </c>
      <c r="B125" s="201"/>
    </row>
    <row r="126" spans="1:13" ht="18">
      <c r="A126" s="47" t="s">
        <v>114</v>
      </c>
      <c r="B126" s="29">
        <f>9.10938*10^-31</f>
        <v>9.1093800000000005E-31</v>
      </c>
    </row>
    <row r="127" spans="1:13" ht="18.75">
      <c r="A127" s="142" t="s">
        <v>115</v>
      </c>
      <c r="B127" s="29">
        <f>1.60217*10^-19</f>
        <v>1.60217E-19</v>
      </c>
      <c r="H127" t="s">
        <v>194</v>
      </c>
    </row>
    <row r="128" spans="1:13" ht="17.25">
      <c r="A128" s="47" t="s">
        <v>116</v>
      </c>
      <c r="B128" s="29">
        <f>2.99792*10^8</f>
        <v>299792000</v>
      </c>
    </row>
    <row r="129" spans="1:11">
      <c r="A129" s="143" t="s">
        <v>148</v>
      </c>
      <c r="B129" s="31">
        <f>8.98755*10^9</f>
        <v>8987550000</v>
      </c>
    </row>
    <row r="130" spans="1:11">
      <c r="A130" s="143" t="s">
        <v>118</v>
      </c>
      <c r="B130" s="144">
        <f>6.62607*10^-34</f>
        <v>6.6260700000000011E-34</v>
      </c>
    </row>
    <row r="131" spans="1:11" ht="18">
      <c r="A131" s="47" t="s">
        <v>119</v>
      </c>
      <c r="B131" s="29">
        <f>5.29177*10^-11</f>
        <v>5.2917699999999994E-11</v>
      </c>
    </row>
    <row r="132" spans="1:11" ht="18.75">
      <c r="A132" s="47" t="s">
        <v>120</v>
      </c>
      <c r="B132" s="145">
        <f>1.09737*10^7</f>
        <v>10973700</v>
      </c>
    </row>
    <row r="133" spans="1:11">
      <c r="A133" s="48" t="s">
        <v>121</v>
      </c>
      <c r="B133" s="33">
        <f>PI()</f>
        <v>3.1415926535897931</v>
      </c>
    </row>
    <row r="136" spans="1:11">
      <c r="A136" s="202" t="s">
        <v>202</v>
      </c>
      <c r="B136" s="202"/>
      <c r="E136" t="s">
        <v>203</v>
      </c>
      <c r="J136" s="204" t="s">
        <v>206</v>
      </c>
      <c r="K136" s="204"/>
    </row>
    <row r="137" spans="1:11">
      <c r="A137" s="49" t="s">
        <v>124</v>
      </c>
      <c r="B137" s="51">
        <v>8</v>
      </c>
      <c r="J137" s="204"/>
      <c r="K137" s="204"/>
    </row>
    <row r="138" spans="1:11" ht="18">
      <c r="A138" s="49" t="s">
        <v>185</v>
      </c>
      <c r="B138" s="51">
        <v>2</v>
      </c>
      <c r="E138" s="161" t="s">
        <v>204</v>
      </c>
      <c r="F138" s="10">
        <f>B132*(B137^2)*B130*B128</f>
        <v>1.3951121348347733E-16</v>
      </c>
      <c r="G138">
        <f>F139-F140</f>
        <v>0.1875</v>
      </c>
      <c r="H138" s="160">
        <f>F138*G138</f>
        <v>2.6158352528151999E-17</v>
      </c>
    </row>
    <row r="139" spans="1:11">
      <c r="A139" s="49" t="s">
        <v>183</v>
      </c>
      <c r="B139" s="51">
        <v>4</v>
      </c>
      <c r="E139" t="s">
        <v>185</v>
      </c>
      <c r="F139">
        <f>1/(B138^2)</f>
        <v>0.25</v>
      </c>
    </row>
    <row r="140" spans="1:11">
      <c r="E140" t="s">
        <v>183</v>
      </c>
      <c r="F140">
        <f>1/(B139^2)</f>
        <v>6.25E-2</v>
      </c>
    </row>
    <row r="142" spans="1:11">
      <c r="E142" s="162" t="s">
        <v>205</v>
      </c>
      <c r="F142" s="203">
        <f>((B130)*(B128))/H138</f>
        <v>7.5939139336170427E-9</v>
      </c>
      <c r="G142" s="203"/>
      <c r="H142" s="163"/>
    </row>
    <row r="165" spans="1:13">
      <c r="A165" s="200"/>
      <c r="B165" s="200"/>
      <c r="C165" s="200"/>
      <c r="D165" s="200"/>
      <c r="E165" s="200"/>
      <c r="F165" s="200"/>
      <c r="G165" s="200"/>
      <c r="H165" s="200"/>
      <c r="I165" s="200"/>
      <c r="J165" s="200"/>
      <c r="K165" s="200"/>
      <c r="L165" s="200"/>
      <c r="M165" s="200"/>
    </row>
    <row r="166" spans="1:13">
      <c r="A166" s="206" t="s">
        <v>178</v>
      </c>
      <c r="B166" s="206"/>
      <c r="C166" s="206"/>
    </row>
    <row r="167" spans="1:13">
      <c r="A167" s="206"/>
      <c r="B167" s="206"/>
      <c r="C167" s="206"/>
    </row>
    <row r="168" spans="1:13">
      <c r="A168" s="206"/>
      <c r="B168" s="206"/>
      <c r="C168" s="206"/>
    </row>
    <row r="171" spans="1:13" ht="18">
      <c r="A171" s="47" t="s">
        <v>114</v>
      </c>
      <c r="B171" s="29">
        <f>9.10938*10^-31</f>
        <v>9.1093800000000005E-31</v>
      </c>
    </row>
    <row r="172" spans="1:13" ht="18.75">
      <c r="A172" s="142" t="s">
        <v>115</v>
      </c>
      <c r="B172" s="29">
        <f>1.60217*10^-19</f>
        <v>1.60217E-19</v>
      </c>
    </row>
    <row r="173" spans="1:13" ht="17.25">
      <c r="A173" s="47" t="s">
        <v>116</v>
      </c>
      <c r="B173" s="29">
        <f>2.99792*10^8</f>
        <v>299792000</v>
      </c>
    </row>
    <row r="174" spans="1:13">
      <c r="A174" s="143" t="s">
        <v>148</v>
      </c>
      <c r="B174" s="31">
        <f>8.98755*10^9</f>
        <v>8987550000</v>
      </c>
      <c r="D174" s="205" t="s">
        <v>194</v>
      </c>
      <c r="E174" s="205"/>
      <c r="F174" s="205"/>
      <c r="G174" s="205"/>
      <c r="I174" s="201" t="s">
        <v>203</v>
      </c>
      <c r="J174" s="201"/>
    </row>
    <row r="175" spans="1:13">
      <c r="A175" s="143" t="s">
        <v>118</v>
      </c>
      <c r="B175" s="144">
        <f>6.62607*10^-34</f>
        <v>6.6260700000000011E-34</v>
      </c>
    </row>
    <row r="176" spans="1:13" ht="18">
      <c r="A176" s="47" t="s">
        <v>119</v>
      </c>
      <c r="B176" s="29">
        <f>5.29177*10^-11</f>
        <v>5.2917699999999994E-11</v>
      </c>
      <c r="I176" t="s">
        <v>124</v>
      </c>
      <c r="J176" s="157">
        <f>SQRT(B184/((B177)*(B173)*((1/(B182^2)-(1/B183^2)))))</f>
        <v>4.0004848164702667</v>
      </c>
    </row>
    <row r="177" spans="1:10" ht="18.75">
      <c r="A177" s="47" t="s">
        <v>120</v>
      </c>
      <c r="B177" s="29">
        <f>1.09737*10^7</f>
        <v>10973700</v>
      </c>
      <c r="I177" s="165" t="s">
        <v>124</v>
      </c>
      <c r="J177" s="165">
        <v>4</v>
      </c>
    </row>
    <row r="178" spans="1:10">
      <c r="A178" s="48" t="s">
        <v>121</v>
      </c>
      <c r="B178" s="33">
        <f>PI()</f>
        <v>3.1415926535897931</v>
      </c>
    </row>
    <row r="179" spans="1:10" ht="15.75">
      <c r="A179" s="146" t="s">
        <v>124</v>
      </c>
      <c r="B179" s="147">
        <v>6</v>
      </c>
    </row>
    <row r="181" spans="1:10">
      <c r="A181" s="202" t="s">
        <v>202</v>
      </c>
      <c r="B181" s="202"/>
    </row>
    <row r="182" spans="1:10">
      <c r="A182" s="51" t="s">
        <v>185</v>
      </c>
      <c r="B182" s="51">
        <v>5</v>
      </c>
    </row>
    <row r="183" spans="1:10">
      <c r="A183" s="51" t="s">
        <v>183</v>
      </c>
      <c r="B183" s="164">
        <v>9</v>
      </c>
    </row>
    <row r="184" spans="1:10">
      <c r="A184" s="49" t="s">
        <v>179</v>
      </c>
      <c r="B184" s="51">
        <f>14.56*10^14</f>
        <v>1456000000000000</v>
      </c>
    </row>
  </sheetData>
  <mergeCells count="33">
    <mergeCell ref="A181:B181"/>
    <mergeCell ref="D174:G174"/>
    <mergeCell ref="I174:J174"/>
    <mergeCell ref="A19:B19"/>
    <mergeCell ref="A53:B53"/>
    <mergeCell ref="A39:B39"/>
    <mergeCell ref="D43:F43"/>
    <mergeCell ref="A165:M165"/>
    <mergeCell ref="A166:C168"/>
    <mergeCell ref="A82:B82"/>
    <mergeCell ref="D74:E74"/>
    <mergeCell ref="G74:H74"/>
    <mergeCell ref="A94:B94"/>
    <mergeCell ref="A104:B104"/>
    <mergeCell ref="D97:E97"/>
    <mergeCell ref="D99:E99"/>
    <mergeCell ref="A125:B125"/>
    <mergeCell ref="A136:B136"/>
    <mergeCell ref="F142:G142"/>
    <mergeCell ref="J136:K137"/>
    <mergeCell ref="A120:C122"/>
    <mergeCell ref="A4:C6"/>
    <mergeCell ref="A1:M1"/>
    <mergeCell ref="A34:C36"/>
    <mergeCell ref="A33:M33"/>
    <mergeCell ref="A66:M66"/>
    <mergeCell ref="A8:B8"/>
    <mergeCell ref="A67:C69"/>
    <mergeCell ref="A89:M89"/>
    <mergeCell ref="A90:C92"/>
    <mergeCell ref="A119:M119"/>
    <mergeCell ref="A72:B72"/>
    <mergeCell ref="G110:H110"/>
  </mergeCells>
  <phoneticPr fontId="15" type="noConversion"/>
  <pageMargins left="0.7" right="0.7" top="0.75" bottom="0.75" header="0.3" footer="0.3"/>
  <pageSetup orientation="portrait" horizontalDpi="4294967293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22A62-A076-4FC8-B12F-2719A8EBF762}">
  <sheetPr codeName="Hoja3"/>
  <dimension ref="A56:C62"/>
  <sheetViews>
    <sheetView topLeftCell="A4" zoomScale="68" zoomScaleNormal="68" workbookViewId="0">
      <selection activeCell="C105" sqref="C105"/>
    </sheetView>
  </sheetViews>
  <sheetFormatPr baseColWidth="10" defaultColWidth="11.42578125" defaultRowHeight="15"/>
  <sheetData>
    <row r="56" spans="1:3">
      <c r="A56" s="149" t="s">
        <v>136</v>
      </c>
      <c r="B56" s="158">
        <v>4</v>
      </c>
      <c r="C56" s="158"/>
    </row>
    <row r="57" spans="1:3">
      <c r="A57" s="149" t="s">
        <v>209</v>
      </c>
      <c r="B57" s="158">
        <v>3</v>
      </c>
      <c r="C57" s="149" t="s">
        <v>211</v>
      </c>
    </row>
    <row r="58" spans="1:3">
      <c r="A58" s="149" t="s">
        <v>74</v>
      </c>
      <c r="B58" s="158">
        <v>3</v>
      </c>
      <c r="C58" s="158"/>
    </row>
    <row r="59" spans="1:3">
      <c r="A59" s="149" t="s">
        <v>210</v>
      </c>
      <c r="B59" s="176">
        <f>1/2</f>
        <v>0.5</v>
      </c>
      <c r="C59" s="158"/>
    </row>
    <row r="62" spans="1:3" ht="18.75" customHeight="1">
      <c r="A62" s="177" t="s">
        <v>212</v>
      </c>
      <c r="B62" t="s">
        <v>213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D28695-DDA7-48EF-8847-E68C51D53DEC}">
  <sheetPr codeName="Hoja4"/>
  <dimension ref="A1"/>
  <sheetViews>
    <sheetView zoomScale="84" zoomScaleNormal="84" workbookViewId="0">
      <selection activeCell="D29" sqref="D29"/>
    </sheetView>
  </sheetViews>
  <sheetFormatPr baseColWidth="10" defaultColWidth="11.42578125" defaultRowHeight="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10</vt:i4>
      </vt:variant>
    </vt:vector>
  </HeadingPairs>
  <TitlesOfParts>
    <vt:vector size="10" baseType="lpstr">
      <vt:lpstr>INDICE</vt:lpstr>
      <vt:lpstr>ThomsonEj.</vt:lpstr>
      <vt:lpstr>MILLIKAN</vt:lpstr>
      <vt:lpstr>PLANCK</vt:lpstr>
      <vt:lpstr>EFECTO FOTOELÉCTRICO</vt:lpstr>
      <vt:lpstr>25-28</vt:lpstr>
      <vt:lpstr>29-34</vt:lpstr>
      <vt:lpstr>35-36</vt:lpstr>
      <vt:lpstr>Hoja4</vt:lpstr>
      <vt:lpstr>Formularios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maria</dc:creator>
  <cp:keywords/>
  <dc:description/>
  <cp:lastModifiedBy> </cp:lastModifiedBy>
  <cp:revision/>
  <dcterms:created xsi:type="dcterms:W3CDTF">2020-10-22T00:07:23Z</dcterms:created>
  <dcterms:modified xsi:type="dcterms:W3CDTF">2020-11-20T17:48:14Z</dcterms:modified>
  <cp:category/>
  <cp:contentStatus/>
</cp:coreProperties>
</file>